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17520" windowHeight="7785" tabRatio="722" firstSheet="4" activeTab="13"/>
  </bookViews>
  <sheets>
    <sheet name="Home" sheetId="45" r:id="rId1"/>
    <sheet name="อ่านก่อนทำ" sheetId="58" r:id="rId2"/>
    <sheet name="เกณฑ์" sheetId="60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63" r:id="rId8"/>
    <sheet name="คุณลักษณะ" sheetId="48" r:id="rId9"/>
    <sheet name="คุณลักษณะรายข้อ" sheetId="47" r:id="rId10"/>
    <sheet name="คิดวิเคราะห์" sheetId="49" r:id="rId11"/>
    <sheet name="คิดวิเคราะห์รายข้อ" sheetId="50" r:id="rId12"/>
    <sheet name="ตัวชีวัด" sheetId="51" r:id="rId13"/>
    <sheet name="คำอธิบาย" sheetId="52" r:id="rId14"/>
    <sheet name="ตัวชี้วัดคุณลักษณะ" sheetId="53" r:id="rId15"/>
    <sheet name="ตัวชี้วัดการอ่าน" sheetId="54" r:id="rId16"/>
    <sheet name="บันทึกข้อความ" sheetId="62" r:id="rId17"/>
    <sheet name="รายงาน1" sheetId="56" r:id="rId18"/>
    <sheet name="แผนภูมิ" sheetId="61" r:id="rId19"/>
    <sheet name="aboutme" sheetId="57" r:id="rId20"/>
  </sheets>
  <externalReferences>
    <externalReference r:id="rId21"/>
  </externalReferences>
  <definedNames>
    <definedName name="_xlnm._FilterDatabase" localSheetId="5" hidden="1">เวลาเรียน!$B$2:$FK$56</definedName>
    <definedName name="date">list01!$G$1:$G$31</definedName>
    <definedName name="grade01">[1]เกณฑ์!$C$8:$G$16</definedName>
    <definedName name="grade1">เกณฑ์!$C$10:$G$18</definedName>
    <definedName name="grade2">เกณฑ์!$J$5:$N$11</definedName>
    <definedName name="grade22">list01!$P$1:$P$14</definedName>
    <definedName name="grade3">เกณฑ์!$J$13:$N$17</definedName>
    <definedName name="gradeact">เกณฑ์!$J$21:$N$22</definedName>
    <definedName name="group_sara">list01!$D$1:$D$12</definedName>
    <definedName name="kroo">list01!$K$1:$K$13</definedName>
    <definedName name="level_class">list01!$I$1:$I$7</definedName>
    <definedName name="level_ed">list01!$E$1:$E$3</definedName>
    <definedName name="list">list01!$C$1:$C$5</definedName>
    <definedName name="month">list01!$A$1:$A$23</definedName>
    <definedName name="months">list01!$F$1:$F$12</definedName>
    <definedName name="posit">list01!$B$1:$B$7</definedName>
    <definedName name="_xlnm.Print_Area" localSheetId="19">aboutme!$C$3:$Q$45</definedName>
    <definedName name="_xlnm.Print_Area" localSheetId="0">Home!$B$2:$I$20</definedName>
    <definedName name="_xlnm.Print_Area" localSheetId="2">เกณฑ์!$B$3:$O$55</definedName>
    <definedName name="_xlnm.Print_Area" localSheetId="7">คะแนน1!$B$2:$AZ$55</definedName>
    <definedName name="_xlnm.Print_Area" localSheetId="13">คำอธิบาย!$C$2:$N$79</definedName>
    <definedName name="_xlnm.Print_Area" localSheetId="10">คิดวิเคราะห์!$B$2:$P$55</definedName>
    <definedName name="_xlnm.Print_Area" localSheetId="11">คิดวิเคราะห์รายข้อ!$B$2:$Y$55</definedName>
    <definedName name="_xlnm.Print_Area" localSheetId="8">คุณลักษณะ!$B$2:$AC$55</definedName>
    <definedName name="_xlnm.Print_Area" localSheetId="9">คุณลักษณะรายข้อ!$B$2:$BA$55</definedName>
    <definedName name="_xlnm.Print_Area" localSheetId="12">ตัวชีวัด!$C$3:$C$79</definedName>
    <definedName name="_xlnm.Print_Area" localSheetId="15">ตัวชี้วัดการอ่าน!$B$2:$D$47</definedName>
    <definedName name="_xlnm.Print_Area" localSheetId="14">ตัวชี้วัดคุณลักษณะ!$C$3:$D$93</definedName>
    <definedName name="_xlnm.Print_Area" localSheetId="3">นักเรียน!$B$2:$K$55</definedName>
    <definedName name="_xlnm.Print_Area" localSheetId="16">บันทึกข้อความ!$B$2:$L$33</definedName>
    <definedName name="_xlnm.Print_Area" localSheetId="4">ปก!$B$2:$R$33</definedName>
    <definedName name="_xlnm.Print_Area" localSheetId="18">แผนภูมิ!$B$2:$M$46</definedName>
    <definedName name="_xlnm.Print_Area" localSheetId="17">รายงาน1!$B$2:$U$56</definedName>
    <definedName name="_xlnm.Print_Area" localSheetId="5">เวลาเรียน!$B$2:$FQ$56</definedName>
    <definedName name="_xlnm.Print_Area" localSheetId="1">อ่านก่อนทำ!$C$2:$N$81</definedName>
    <definedName name="_xlnm.Print_Titles" localSheetId="7">คะแนน1!$B:$E</definedName>
    <definedName name="_xlnm.Print_Titles" localSheetId="10">คิดวิเคราะห์!$B:$E</definedName>
    <definedName name="_xlnm.Print_Titles" localSheetId="11">คิดวิเคราะห์รายข้อ!$B:$C</definedName>
    <definedName name="_xlnm.Print_Titles" localSheetId="8">คุณลักษณะ!$B:$E</definedName>
    <definedName name="_xlnm.Print_Titles" localSheetId="9">คุณลักษณะรายข้อ!$B:$C</definedName>
    <definedName name="_xlnm.Print_Titles" localSheetId="12">ตัวชีวัด!$3:$5</definedName>
    <definedName name="_xlnm.Print_Titles" localSheetId="17">รายงาน1!$B:$C</definedName>
    <definedName name="_xlnm.Print_Titles" localSheetId="5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list01!$Q$1:$Q$2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E74" i="52" l="1"/>
  <c r="H74" i="52"/>
  <c r="K74" i="52"/>
  <c r="AS5" i="63"/>
  <c r="AS6" i="63"/>
  <c r="AU4" i="63"/>
  <c r="AV9" i="63"/>
  <c r="AV10" i="63"/>
  <c r="AV11" i="63"/>
  <c r="AV12" i="63"/>
  <c r="AV13" i="63"/>
  <c r="AV14" i="63"/>
  <c r="AV15" i="63"/>
  <c r="AV16" i="63"/>
  <c r="AV17" i="63"/>
  <c r="AV18" i="63"/>
  <c r="AV19" i="63"/>
  <c r="AV20" i="63"/>
  <c r="AV21" i="63"/>
  <c r="AV22" i="63"/>
  <c r="AV23" i="63"/>
  <c r="AV24" i="63"/>
  <c r="AV25" i="63"/>
  <c r="AV26" i="63"/>
  <c r="AV27" i="63"/>
  <c r="AV28" i="63"/>
  <c r="AV29" i="63"/>
  <c r="AV30" i="63"/>
  <c r="AV31" i="63"/>
  <c r="AV32" i="63"/>
  <c r="AV33" i="63"/>
  <c r="AV34" i="63"/>
  <c r="AV36" i="63"/>
  <c r="AV37" i="63"/>
  <c r="AV38" i="63"/>
  <c r="AV39" i="63"/>
  <c r="AV40" i="63"/>
  <c r="AV41" i="63"/>
  <c r="AV42" i="63"/>
  <c r="AV43" i="63"/>
  <c r="AV44" i="63"/>
  <c r="AV46" i="63"/>
  <c r="AV47" i="63"/>
  <c r="AV48" i="63"/>
  <c r="AV49" i="63"/>
  <c r="AV50" i="63"/>
  <c r="AV51" i="63"/>
  <c r="AV52" i="63"/>
  <c r="AV53" i="63"/>
  <c r="AV54" i="63"/>
  <c r="F3" i="63"/>
  <c r="AS9" i="63"/>
  <c r="AS10" i="63"/>
  <c r="AS11" i="63"/>
  <c r="AS12" i="63"/>
  <c r="AS13" i="63"/>
  <c r="AS14" i="63"/>
  <c r="AS15" i="63"/>
  <c r="AS16" i="63"/>
  <c r="AS17" i="63"/>
  <c r="AS18" i="63"/>
  <c r="AS19" i="63"/>
  <c r="AS20" i="63"/>
  <c r="AS21" i="63"/>
  <c r="AS22" i="63"/>
  <c r="AS23" i="63"/>
  <c r="AS24" i="63"/>
  <c r="AS25" i="63"/>
  <c r="AS26" i="63"/>
  <c r="AS27" i="63"/>
  <c r="AS28" i="63"/>
  <c r="AS29" i="63"/>
  <c r="AS30" i="63"/>
  <c r="AT30" i="63" s="1"/>
  <c r="AS31" i="63"/>
  <c r="AS32" i="63"/>
  <c r="AT32" i="63" s="1"/>
  <c r="AS33" i="63"/>
  <c r="AT33" i="63" s="1"/>
  <c r="AS34" i="63"/>
  <c r="AT34" i="63" s="1"/>
  <c r="AS35" i="63"/>
  <c r="AS36" i="63"/>
  <c r="AT36" i="63" s="1"/>
  <c r="AS37" i="63"/>
  <c r="AT37" i="63" s="1"/>
  <c r="AS38" i="63"/>
  <c r="AT38" i="63" s="1"/>
  <c r="AS39" i="63"/>
  <c r="AT39" i="63" s="1"/>
  <c r="AS40" i="63"/>
  <c r="AT40" i="63" s="1"/>
  <c r="AS41" i="63"/>
  <c r="AT41" i="63" s="1"/>
  <c r="AS42" i="63"/>
  <c r="AT42" i="63" s="1"/>
  <c r="AS43" i="63"/>
  <c r="AT43" i="63" s="1"/>
  <c r="AS44" i="63"/>
  <c r="AT44" i="63" s="1"/>
  <c r="AS45" i="63"/>
  <c r="AS46" i="63"/>
  <c r="AT46" i="63" s="1"/>
  <c r="AS47" i="63"/>
  <c r="AT47" i="63" s="1"/>
  <c r="AS48" i="63"/>
  <c r="AT48" i="63" s="1"/>
  <c r="AS49" i="63"/>
  <c r="AT49" i="63" s="1"/>
  <c r="AS50" i="63"/>
  <c r="AT50" i="63" s="1"/>
  <c r="AS51" i="63"/>
  <c r="AT51" i="63" s="1"/>
  <c r="AS52" i="63"/>
  <c r="AT52" i="63" s="1"/>
  <c r="AS53" i="63"/>
  <c r="AT53" i="63" s="1"/>
  <c r="AS54" i="63"/>
  <c r="AT54" i="63" s="1"/>
  <c r="AS55" i="63"/>
  <c r="AS7" i="63"/>
  <c r="AS8" i="63"/>
  <c r="K7" i="60"/>
  <c r="V6" i="61"/>
  <c r="W6" i="61"/>
  <c r="X6" i="61"/>
  <c r="Y6" i="61"/>
  <c r="Z6" i="61"/>
  <c r="AA6" i="61"/>
  <c r="AB6" i="61"/>
  <c r="AC6" i="61"/>
  <c r="AD6" i="61"/>
  <c r="AE6" i="61"/>
  <c r="AF6" i="61"/>
  <c r="AG6" i="61"/>
  <c r="AW53" i="63" l="1"/>
  <c r="AW51" i="63"/>
  <c r="AW49" i="63"/>
  <c r="AW47" i="63"/>
  <c r="AW43" i="63"/>
  <c r="AW41" i="63"/>
  <c r="AW39" i="63"/>
  <c r="AW37" i="63"/>
  <c r="AW33" i="63"/>
  <c r="AW54" i="63"/>
  <c r="AW52" i="63"/>
  <c r="AW50" i="63"/>
  <c r="AW48" i="63"/>
  <c r="AW46" i="63"/>
  <c r="AW44" i="63"/>
  <c r="AW42" i="63"/>
  <c r="AW40" i="63"/>
  <c r="AW38" i="63"/>
  <c r="AW36" i="63"/>
  <c r="AW34" i="63"/>
  <c r="AW32" i="63"/>
  <c r="AW30" i="63"/>
  <c r="AK5" i="63"/>
  <c r="AW5" i="63"/>
  <c r="AV5" i="63" s="1"/>
  <c r="AO5" i="63"/>
  <c r="E15" i="45"/>
  <c r="AN55" i="63"/>
  <c r="AN54" i="63"/>
  <c r="AO54" i="63" s="1"/>
  <c r="AN53" i="63"/>
  <c r="AO53" i="63" s="1"/>
  <c r="AN52" i="63"/>
  <c r="AO52" i="63" s="1"/>
  <c r="AN51" i="63"/>
  <c r="AO51" i="63" s="1"/>
  <c r="AN50" i="63"/>
  <c r="AO50" i="63" s="1"/>
  <c r="AN49" i="63"/>
  <c r="AO49" i="63" s="1"/>
  <c r="AN48" i="63"/>
  <c r="AO48" i="63" s="1"/>
  <c r="AN47" i="63"/>
  <c r="AO47" i="63" s="1"/>
  <c r="AN46" i="63"/>
  <c r="AO46" i="63" s="1"/>
  <c r="AN45" i="63"/>
  <c r="AN44" i="63"/>
  <c r="AO44" i="63" s="1"/>
  <c r="AN43" i="63"/>
  <c r="AO43" i="63" s="1"/>
  <c r="AN42" i="63"/>
  <c r="AO42" i="63" s="1"/>
  <c r="AN41" i="63"/>
  <c r="AO41" i="63" s="1"/>
  <c r="AN40" i="63"/>
  <c r="AO40" i="63" s="1"/>
  <c r="AN39" i="63"/>
  <c r="AO39" i="63" s="1"/>
  <c r="AN38" i="63"/>
  <c r="AO38" i="63" s="1"/>
  <c r="AN37" i="63"/>
  <c r="AO37" i="63" s="1"/>
  <c r="AN36" i="63"/>
  <c r="AO36" i="63" s="1"/>
  <c r="AN35" i="63"/>
  <c r="AN34" i="63"/>
  <c r="AO34" i="63" s="1"/>
  <c r="AN33" i="63"/>
  <c r="AO33" i="63" s="1"/>
  <c r="AN32" i="63"/>
  <c r="AO32" i="63" s="1"/>
  <c r="AN31" i="63"/>
  <c r="AN30" i="63"/>
  <c r="AO30" i="63" s="1"/>
  <c r="AN29" i="63"/>
  <c r="AN28" i="63"/>
  <c r="AN27" i="63"/>
  <c r="AN26" i="63"/>
  <c r="AN25" i="63"/>
  <c r="AN24" i="63"/>
  <c r="AN23" i="63"/>
  <c r="AN22" i="63"/>
  <c r="AN21" i="63"/>
  <c r="AN20" i="63"/>
  <c r="AN19" i="63"/>
  <c r="AN18" i="63"/>
  <c r="AN17" i="63"/>
  <c r="AN16" i="63"/>
  <c r="AN15" i="63"/>
  <c r="AN14" i="63"/>
  <c r="AN13" i="63"/>
  <c r="AN12" i="63"/>
  <c r="AN11" i="63"/>
  <c r="AN10" i="63"/>
  <c r="AN9" i="63"/>
  <c r="AN8" i="63"/>
  <c r="AN7" i="63"/>
  <c r="AN6" i="63"/>
  <c r="AN5" i="63"/>
  <c r="F2" i="63"/>
  <c r="L25" i="46"/>
  <c r="E25" i="46"/>
  <c r="N19" i="60"/>
  <c r="AY2" i="63" s="1"/>
  <c r="K22" i="60"/>
  <c r="K21" i="60"/>
  <c r="F40" i="57"/>
  <c r="F39" i="57"/>
  <c r="B4" i="46" s="1"/>
  <c r="AV2" i="47"/>
  <c r="AO12" i="63" l="1"/>
  <c r="AO17" i="63"/>
  <c r="AO10" i="63"/>
  <c r="AO9" i="63"/>
  <c r="AO25" i="63"/>
  <c r="AO11" i="63"/>
  <c r="AO19" i="63"/>
  <c r="AO14" i="63"/>
  <c r="AO15" i="63"/>
  <c r="AO23" i="63"/>
  <c r="AO16" i="63"/>
  <c r="AO24" i="63"/>
  <c r="AO18" i="63"/>
  <c r="AO26" i="63"/>
  <c r="AO27" i="63"/>
  <c r="AO20" i="63"/>
  <c r="AO28" i="63"/>
  <c r="AO13" i="63"/>
  <c r="AO21" i="63"/>
  <c r="AO29" i="63"/>
  <c r="AO22" i="63"/>
  <c r="AO31" i="63"/>
  <c r="AO35" i="63"/>
  <c r="AO55" i="63"/>
  <c r="AV35" i="63"/>
  <c r="AV45" i="63"/>
  <c r="AV55" i="63"/>
  <c r="AT5" i="63"/>
  <c r="AO6" i="63"/>
  <c r="AO7" i="63"/>
  <c r="AO8" i="63"/>
  <c r="AO45" i="63"/>
  <c r="AP5" i="63"/>
  <c r="AX5" i="63" s="1"/>
  <c r="AQ6" i="47"/>
  <c r="AR6" i="47"/>
  <c r="AQ7" i="47"/>
  <c r="AR7" i="47"/>
  <c r="AQ8" i="47"/>
  <c r="AR8" i="47"/>
  <c r="AQ9" i="47"/>
  <c r="AR9" i="47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S32" i="47" s="1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R5" i="47"/>
  <c r="AQ5" i="47"/>
  <c r="C47" i="56"/>
  <c r="D47" i="56"/>
  <c r="C48" i="56"/>
  <c r="D48" i="56"/>
  <c r="C49" i="56"/>
  <c r="D49" i="56"/>
  <c r="C50" i="56"/>
  <c r="D50" i="56"/>
  <c r="C51" i="56"/>
  <c r="D51" i="56"/>
  <c r="C52" i="56"/>
  <c r="D52" i="56"/>
  <c r="C53" i="56"/>
  <c r="D53" i="56"/>
  <c r="C54" i="56"/>
  <c r="D54" i="56"/>
  <c r="C55" i="56"/>
  <c r="D55" i="56"/>
  <c r="C56" i="56"/>
  <c r="D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I48" i="56" s="1"/>
  <c r="X47" i="50"/>
  <c r="F48" i="50"/>
  <c r="G48" i="50"/>
  <c r="K48" i="50"/>
  <c r="L48" i="50"/>
  <c r="P48" i="50"/>
  <c r="Q48" i="50" s="1"/>
  <c r="R48" i="50" s="1"/>
  <c r="X48" i="50"/>
  <c r="F49" i="50"/>
  <c r="G49" i="50"/>
  <c r="K49" i="50"/>
  <c r="L49" i="50"/>
  <c r="P49" i="50"/>
  <c r="Q49" i="50" s="1"/>
  <c r="R49" i="50" s="1"/>
  <c r="I50" i="56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I52" i="56" s="1"/>
  <c r="X51" i="50"/>
  <c r="F52" i="50"/>
  <c r="G52" i="50"/>
  <c r="K52" i="50"/>
  <c r="L52" i="50"/>
  <c r="P52" i="50"/>
  <c r="Q52" i="50" s="1"/>
  <c r="R52" i="50" s="1"/>
  <c r="X52" i="50"/>
  <c r="F53" i="50"/>
  <c r="G53" i="50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/>
  <c r="J48" i="56" s="1"/>
  <c r="K48" i="49"/>
  <c r="L48" i="49" s="1"/>
  <c r="K49" i="49"/>
  <c r="L49" i="49" s="1"/>
  <c r="J50" i="56" s="1"/>
  <c r="K50" i="49"/>
  <c r="L50" i="49" s="1"/>
  <c r="K51" i="49"/>
  <c r="L51" i="49" s="1"/>
  <c r="J52" i="56" s="1"/>
  <c r="K52" i="49"/>
  <c r="L52" i="49" s="1"/>
  <c r="K53" i="49"/>
  <c r="L53" i="49" s="1"/>
  <c r="J54" i="56" s="1"/>
  <c r="K54" i="49"/>
  <c r="L54" i="49" s="1"/>
  <c r="K55" i="49"/>
  <c r="L55" i="49" s="1"/>
  <c r="J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R46" i="47"/>
  <c r="S46" i="47" s="1"/>
  <c r="T46" i="47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R48" i="47"/>
  <c r="S48" i="47" s="1"/>
  <c r="T48" i="47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N51" i="56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X51" i="47" s="1"/>
  <c r="Y51" i="47" s="1"/>
  <c r="O52" i="56" s="1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N53" i="56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N55" i="56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AA46" i="48" s="1"/>
  <c r="U47" i="56" s="1"/>
  <c r="X47" i="48"/>
  <c r="Y47" i="48" s="1"/>
  <c r="X48" i="48"/>
  <c r="Y48" i="48" s="1"/>
  <c r="AA48" i="48" s="1"/>
  <c r="U49" i="56" s="1"/>
  <c r="X49" i="48"/>
  <c r="Y49" i="48" s="1"/>
  <c r="X50" i="48"/>
  <c r="Y50" i="48" s="1"/>
  <c r="AA50" i="48" s="1"/>
  <c r="U51" i="56" s="1"/>
  <c r="X51" i="48"/>
  <c r="Y51" i="48" s="1"/>
  <c r="X52" i="48"/>
  <c r="Y52" i="48" s="1"/>
  <c r="X53" i="48"/>
  <c r="Y53" i="48" s="1"/>
  <c r="X54" i="48"/>
  <c r="Y54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J46" i="63"/>
  <c r="AJ47" i="63"/>
  <c r="AJ48" i="63"/>
  <c r="AJ49" i="63"/>
  <c r="AJ50" i="63"/>
  <c r="AJ51" i="63"/>
  <c r="AJ52" i="63"/>
  <c r="AJ53" i="63"/>
  <c r="AJ54" i="63"/>
  <c r="AJ55" i="63"/>
  <c r="D46" i="63"/>
  <c r="D47" i="63"/>
  <c r="D48" i="63"/>
  <c r="D49" i="63"/>
  <c r="D50" i="63"/>
  <c r="D51" i="63"/>
  <c r="D52" i="63"/>
  <c r="D53" i="63"/>
  <c r="D54" i="63"/>
  <c r="D55" i="63"/>
  <c r="C46" i="63"/>
  <c r="C47" i="63"/>
  <c r="C48" i="63"/>
  <c r="C49" i="63"/>
  <c r="C50" i="63"/>
  <c r="C51" i="63"/>
  <c r="C52" i="63"/>
  <c r="C53" i="63"/>
  <c r="C54" i="63"/>
  <c r="C55" i="63"/>
  <c r="J9" i="46"/>
  <c r="J10" i="46"/>
  <c r="C47" i="43"/>
  <c r="D47" i="43"/>
  <c r="E47" i="43"/>
  <c r="F47" i="43"/>
  <c r="M46" i="38" s="1"/>
  <c r="FL47" i="43"/>
  <c r="FP47" i="43" s="1"/>
  <c r="FM47" i="43"/>
  <c r="FN47" i="43"/>
  <c r="FO47" i="43"/>
  <c r="C48" i="43"/>
  <c r="D48" i="43"/>
  <c r="E48" i="43"/>
  <c r="F48" i="43"/>
  <c r="M47" i="38" s="1"/>
  <c r="FL48" i="43"/>
  <c r="FP48" i="43" s="1"/>
  <c r="FM48" i="43"/>
  <c r="FN48" i="43"/>
  <c r="FO48" i="43"/>
  <c r="C49" i="43"/>
  <c r="D49" i="43"/>
  <c r="E49" i="43"/>
  <c r="F49" i="43"/>
  <c r="M48" i="38" s="1"/>
  <c r="FL49" i="43"/>
  <c r="FP49" i="43" s="1"/>
  <c r="FM49" i="43"/>
  <c r="FN49" i="43"/>
  <c r="FO49" i="43"/>
  <c r="C50" i="43"/>
  <c r="D50" i="43"/>
  <c r="E50" i="43"/>
  <c r="F50" i="43"/>
  <c r="M49" i="38" s="1"/>
  <c r="FL50" i="43"/>
  <c r="FP50" i="43" s="1"/>
  <c r="FM50" i="43"/>
  <c r="FN50" i="43"/>
  <c r="FO50" i="43"/>
  <c r="C51" i="43"/>
  <c r="D51" i="43"/>
  <c r="E51" i="43"/>
  <c r="F51" i="43"/>
  <c r="M50" i="38" s="1"/>
  <c r="FL51" i="43"/>
  <c r="FP51" i="43" s="1"/>
  <c r="FM51" i="43"/>
  <c r="FN51" i="43"/>
  <c r="FO51" i="43"/>
  <c r="C52" i="43"/>
  <c r="D52" i="43"/>
  <c r="E52" i="43"/>
  <c r="F52" i="43"/>
  <c r="M51" i="38" s="1"/>
  <c r="FL52" i="43"/>
  <c r="FP52" i="43" s="1"/>
  <c r="FM52" i="43"/>
  <c r="FN52" i="43"/>
  <c r="FO52" i="43"/>
  <c r="C53" i="43"/>
  <c r="D53" i="43"/>
  <c r="E53" i="43"/>
  <c r="F53" i="43"/>
  <c r="M52" i="38" s="1"/>
  <c r="FL53" i="43"/>
  <c r="FP53" i="43" s="1"/>
  <c r="FM53" i="43"/>
  <c r="FN53" i="43"/>
  <c r="FO53" i="43"/>
  <c r="C54" i="43"/>
  <c r="D54" i="43"/>
  <c r="E54" i="43"/>
  <c r="F54" i="43"/>
  <c r="M53" i="38" s="1"/>
  <c r="FL54" i="43"/>
  <c r="FP54" i="43" s="1"/>
  <c r="FM54" i="43"/>
  <c r="FN54" i="43"/>
  <c r="FO54" i="43"/>
  <c r="C55" i="43"/>
  <c r="D55" i="43"/>
  <c r="E55" i="43"/>
  <c r="F55" i="43"/>
  <c r="M54" i="38" s="1"/>
  <c r="FL55" i="43"/>
  <c r="FP55" i="43" s="1"/>
  <c r="FM55" i="43"/>
  <c r="FN55" i="43"/>
  <c r="FO55" i="43"/>
  <c r="C56" i="43"/>
  <c r="D56" i="43"/>
  <c r="E56" i="43"/>
  <c r="F56" i="43"/>
  <c r="M55" i="38" s="1"/>
  <c r="FL56" i="43"/>
  <c r="FP56" i="43" s="1"/>
  <c r="FM56" i="43"/>
  <c r="FN56" i="43"/>
  <c r="FO56" i="43"/>
  <c r="U7" i="61"/>
  <c r="R14" i="46"/>
  <c r="W7" i="61" s="1"/>
  <c r="Q14" i="46"/>
  <c r="AS8" i="47" l="1"/>
  <c r="AS46" i="47"/>
  <c r="AS42" i="47"/>
  <c r="AS30" i="47"/>
  <c r="AS22" i="47"/>
  <c r="AS18" i="47"/>
  <c r="AS26" i="47"/>
  <c r="AS14" i="47"/>
  <c r="AT14" i="47" s="1"/>
  <c r="S15" i="56" s="1"/>
  <c r="H46" i="50"/>
  <c r="I46" i="50" s="1"/>
  <c r="G47" i="56" s="1"/>
  <c r="AS44" i="47"/>
  <c r="AS36" i="47"/>
  <c r="AS28" i="47"/>
  <c r="AS24" i="47"/>
  <c r="AS20" i="47"/>
  <c r="AS16" i="47"/>
  <c r="AT16" i="47" s="1"/>
  <c r="S17" i="56" s="1"/>
  <c r="AS12" i="47"/>
  <c r="AT12" i="47" s="1"/>
  <c r="S13" i="56" s="1"/>
  <c r="AS38" i="47"/>
  <c r="AT38" i="47" s="1"/>
  <c r="S39" i="56" s="1"/>
  <c r="AS34" i="47"/>
  <c r="AS10" i="47"/>
  <c r="AT10" i="47" s="1"/>
  <c r="S11" i="56" s="1"/>
  <c r="AT29" i="63"/>
  <c r="AW29" i="63" s="1"/>
  <c r="AT27" i="63"/>
  <c r="AW27" i="63" s="1"/>
  <c r="AT24" i="63"/>
  <c r="AW24" i="63" s="1"/>
  <c r="AT21" i="63"/>
  <c r="AW21" i="63" s="1"/>
  <c r="AT26" i="63"/>
  <c r="AW26" i="63" s="1"/>
  <c r="AT16" i="63"/>
  <c r="AW16" i="63" s="1"/>
  <c r="AT13" i="63"/>
  <c r="AW13" i="63" s="1"/>
  <c r="AT31" i="63"/>
  <c r="AW31" i="63" s="1"/>
  <c r="AT23" i="63"/>
  <c r="AW23" i="63" s="1"/>
  <c r="AT28" i="63"/>
  <c r="AW28" i="63" s="1"/>
  <c r="AT12" i="63"/>
  <c r="AW12" i="63" s="1"/>
  <c r="AT15" i="63"/>
  <c r="AW15" i="63" s="1"/>
  <c r="AT25" i="63"/>
  <c r="AW25" i="63" s="1"/>
  <c r="AT19" i="63"/>
  <c r="AW19" i="63" s="1"/>
  <c r="AT22" i="63"/>
  <c r="AW22" i="63" s="1"/>
  <c r="AT17" i="63"/>
  <c r="AW17" i="63" s="1"/>
  <c r="AT11" i="63"/>
  <c r="AW11" i="63" s="1"/>
  <c r="AT14" i="63"/>
  <c r="AW14" i="63" s="1"/>
  <c r="AT9" i="63"/>
  <c r="AW9" i="63" s="1"/>
  <c r="AT18" i="63"/>
  <c r="AW18" i="63" s="1"/>
  <c r="AT20" i="63"/>
  <c r="AW20" i="63" s="1"/>
  <c r="AT10" i="63"/>
  <c r="AW10" i="63" s="1"/>
  <c r="J51" i="47"/>
  <c r="H52" i="50"/>
  <c r="I52" i="50" s="1"/>
  <c r="G53" i="56" s="1"/>
  <c r="AT45" i="63"/>
  <c r="AW45" i="63" s="1"/>
  <c r="AT55" i="63"/>
  <c r="AW55" i="63" s="1"/>
  <c r="AT35" i="63"/>
  <c r="AW35" i="63" s="1"/>
  <c r="AV7" i="63"/>
  <c r="AV8" i="63"/>
  <c r="AV6" i="63"/>
  <c r="AT8" i="63"/>
  <c r="AT6" i="63"/>
  <c r="AT7" i="63"/>
  <c r="AS6" i="47"/>
  <c r="X55" i="47"/>
  <c r="Y55" i="47" s="1"/>
  <c r="O56" i="56" s="1"/>
  <c r="O54" i="47"/>
  <c r="P54" i="47" s="1"/>
  <c r="M55" i="56" s="1"/>
  <c r="X53" i="47"/>
  <c r="Y53" i="47" s="1"/>
  <c r="O54" i="56" s="1"/>
  <c r="O52" i="47"/>
  <c r="P52" i="47" s="1"/>
  <c r="M53" i="56" s="1"/>
  <c r="AH51" i="47"/>
  <c r="AI51" i="47" s="1"/>
  <c r="Q52" i="56" s="1"/>
  <c r="AC51" i="47"/>
  <c r="AD51" i="47" s="1"/>
  <c r="P52" i="56" s="1"/>
  <c r="O51" i="47"/>
  <c r="P51" i="47" s="1"/>
  <c r="M52" i="56" s="1"/>
  <c r="AH49" i="47"/>
  <c r="AI49" i="47" s="1"/>
  <c r="Q50" i="56" s="1"/>
  <c r="X49" i="47"/>
  <c r="Y49" i="47" s="1"/>
  <c r="O50" i="56" s="1"/>
  <c r="O48" i="47"/>
  <c r="P48" i="47" s="1"/>
  <c r="Q48" i="47" s="1"/>
  <c r="AH47" i="47"/>
  <c r="AI47" i="47" s="1"/>
  <c r="O46" i="47"/>
  <c r="P46" i="47" s="1"/>
  <c r="M47" i="56" s="1"/>
  <c r="M49" i="50"/>
  <c r="N49" i="50" s="1"/>
  <c r="H50" i="56" s="1"/>
  <c r="M47" i="50"/>
  <c r="N47" i="50" s="1"/>
  <c r="H48" i="56" s="1"/>
  <c r="H47" i="50"/>
  <c r="I47" i="50" s="1"/>
  <c r="M46" i="50"/>
  <c r="N46" i="50" s="1"/>
  <c r="H47" i="56" s="1"/>
  <c r="AN47" i="47"/>
  <c r="AO47" i="47" s="1"/>
  <c r="R48" i="56" s="1"/>
  <c r="H54" i="50"/>
  <c r="I54" i="50" s="1"/>
  <c r="G55" i="56" s="1"/>
  <c r="M53" i="50"/>
  <c r="N53" i="50" s="1"/>
  <c r="H54" i="56" s="1"/>
  <c r="H53" i="50"/>
  <c r="I53" i="50" s="1"/>
  <c r="G54" i="56" s="1"/>
  <c r="M51" i="50"/>
  <c r="N51" i="50" s="1"/>
  <c r="H52" i="56" s="1"/>
  <c r="J55" i="47"/>
  <c r="AH50" i="47"/>
  <c r="AI50" i="47" s="1"/>
  <c r="Q51" i="56" s="1"/>
  <c r="AC50" i="47"/>
  <c r="AD50" i="47" s="1"/>
  <c r="P51" i="56" s="1"/>
  <c r="AC48" i="47"/>
  <c r="AD48" i="47" s="1"/>
  <c r="P49" i="56" s="1"/>
  <c r="X48" i="47"/>
  <c r="Y48" i="47" s="1"/>
  <c r="Z48" i="47" s="1"/>
  <c r="AC46" i="47"/>
  <c r="AD46" i="47" s="1"/>
  <c r="P47" i="56" s="1"/>
  <c r="X46" i="47"/>
  <c r="Y46" i="47" s="1"/>
  <c r="O47" i="56" s="1"/>
  <c r="H55" i="50"/>
  <c r="I55" i="50" s="1"/>
  <c r="G56" i="56" s="1"/>
  <c r="M54" i="50"/>
  <c r="N54" i="50" s="1"/>
  <c r="O54" i="50" s="1"/>
  <c r="H50" i="50"/>
  <c r="I50" i="50" s="1"/>
  <c r="G51" i="56" s="1"/>
  <c r="M48" i="50"/>
  <c r="N48" i="50" s="1"/>
  <c r="H49" i="56" s="1"/>
  <c r="H48" i="50"/>
  <c r="I48" i="50" s="1"/>
  <c r="AS5" i="47"/>
  <c r="AS55" i="47"/>
  <c r="AS54" i="47"/>
  <c r="AT54" i="47" s="1"/>
  <c r="S55" i="56" s="1"/>
  <c r="AS53" i="47"/>
  <c r="AS52" i="47"/>
  <c r="AS51" i="47"/>
  <c r="AS50" i="47"/>
  <c r="AT50" i="47" s="1"/>
  <c r="S51" i="56" s="1"/>
  <c r="AS49" i="47"/>
  <c r="AT49" i="47" s="1"/>
  <c r="S50" i="56" s="1"/>
  <c r="AS48" i="47"/>
  <c r="AS47" i="47"/>
  <c r="AS45" i="47"/>
  <c r="AT45" i="47" s="1"/>
  <c r="S46" i="56" s="1"/>
  <c r="AS43" i="47"/>
  <c r="AS41" i="47"/>
  <c r="AS39" i="47"/>
  <c r="AS37" i="47"/>
  <c r="AT37" i="47" s="1"/>
  <c r="S38" i="56" s="1"/>
  <c r="AS35" i="47"/>
  <c r="AT35" i="47" s="1"/>
  <c r="S36" i="56" s="1"/>
  <c r="AS33" i="47"/>
  <c r="AS31" i="47"/>
  <c r="AT31" i="47" s="1"/>
  <c r="S32" i="56" s="1"/>
  <c r="AS29" i="47"/>
  <c r="AS27" i="47"/>
  <c r="AS25" i="47"/>
  <c r="AT25" i="47" s="1"/>
  <c r="S26" i="56" s="1"/>
  <c r="AS23" i="47"/>
  <c r="AS21" i="47"/>
  <c r="AT21" i="47" s="1"/>
  <c r="S22" i="56" s="1"/>
  <c r="AS19" i="47"/>
  <c r="AS17" i="47"/>
  <c r="AT17" i="47" s="1"/>
  <c r="S18" i="56" s="1"/>
  <c r="AS15" i="47"/>
  <c r="AS13" i="47"/>
  <c r="AT13" i="47" s="1"/>
  <c r="S14" i="56" s="1"/>
  <c r="AS11" i="47"/>
  <c r="AS9" i="47"/>
  <c r="AT9" i="47" s="1"/>
  <c r="S10" i="56" s="1"/>
  <c r="AS7" i="47"/>
  <c r="AH55" i="47"/>
  <c r="AI55" i="47" s="1"/>
  <c r="Q56" i="56" s="1"/>
  <c r="AC55" i="47"/>
  <c r="AD55" i="47" s="1"/>
  <c r="AE55" i="47" s="1"/>
  <c r="O55" i="47"/>
  <c r="P55" i="47" s="1"/>
  <c r="M56" i="56" s="1"/>
  <c r="AH54" i="47"/>
  <c r="AI54" i="47" s="1"/>
  <c r="AJ54" i="47" s="1"/>
  <c r="AC54" i="47"/>
  <c r="AD54" i="47" s="1"/>
  <c r="AE54" i="47" s="1"/>
  <c r="AH53" i="47"/>
  <c r="AI53" i="47" s="1"/>
  <c r="Q54" i="56" s="1"/>
  <c r="J53" i="47"/>
  <c r="O50" i="47"/>
  <c r="P50" i="47" s="1"/>
  <c r="M51" i="56" s="1"/>
  <c r="J49" i="47"/>
  <c r="K49" i="47" s="1"/>
  <c r="AN55" i="47"/>
  <c r="AO55" i="47" s="1"/>
  <c r="R56" i="56" s="1"/>
  <c r="AN51" i="47"/>
  <c r="AO51" i="47" s="1"/>
  <c r="R52" i="56" s="1"/>
  <c r="J47" i="47"/>
  <c r="AN53" i="47"/>
  <c r="AO53" i="47" s="1"/>
  <c r="R54" i="56" s="1"/>
  <c r="AC53" i="47"/>
  <c r="AD53" i="47" s="1"/>
  <c r="AE53" i="47" s="1"/>
  <c r="O53" i="47"/>
  <c r="P53" i="47" s="1"/>
  <c r="Q53" i="47" s="1"/>
  <c r="AH52" i="47"/>
  <c r="AI52" i="47" s="1"/>
  <c r="Q53" i="56" s="1"/>
  <c r="AC52" i="47"/>
  <c r="AD52" i="47" s="1"/>
  <c r="AE52" i="47" s="1"/>
  <c r="AN49" i="47"/>
  <c r="AO49" i="47" s="1"/>
  <c r="R50" i="56" s="1"/>
  <c r="AC49" i="47"/>
  <c r="AD49" i="47" s="1"/>
  <c r="P50" i="56" s="1"/>
  <c r="O49" i="47"/>
  <c r="P49" i="47" s="1"/>
  <c r="Q49" i="47" s="1"/>
  <c r="AH48" i="47"/>
  <c r="AI48" i="47" s="1"/>
  <c r="AJ48" i="47" s="1"/>
  <c r="X47" i="47"/>
  <c r="Y47" i="47" s="1"/>
  <c r="Z47" i="47" s="1"/>
  <c r="J55" i="56"/>
  <c r="N54" i="49"/>
  <c r="K55" i="56" s="1"/>
  <c r="J51" i="56"/>
  <c r="N50" i="49"/>
  <c r="K51" i="56" s="1"/>
  <c r="J47" i="56"/>
  <c r="N46" i="49"/>
  <c r="K47" i="56" s="1"/>
  <c r="P55" i="56"/>
  <c r="J53" i="56"/>
  <c r="N52" i="49"/>
  <c r="K53" i="56" s="1"/>
  <c r="J49" i="56"/>
  <c r="N48" i="49"/>
  <c r="K49" i="56" s="1"/>
  <c r="I54" i="56"/>
  <c r="S53" i="50"/>
  <c r="X54" i="47"/>
  <c r="Y54" i="47" s="1"/>
  <c r="O55" i="56" s="1"/>
  <c r="X52" i="47"/>
  <c r="Y52" i="47" s="1"/>
  <c r="O53" i="56" s="1"/>
  <c r="Q52" i="47"/>
  <c r="AJ51" i="47"/>
  <c r="X50" i="47"/>
  <c r="Y50" i="47" s="1"/>
  <c r="O51" i="56" s="1"/>
  <c r="J48" i="47"/>
  <c r="K48" i="47" s="1"/>
  <c r="AC47" i="47"/>
  <c r="AD47" i="47" s="1"/>
  <c r="AE47" i="47" s="1"/>
  <c r="O47" i="47"/>
  <c r="P47" i="47" s="1"/>
  <c r="Q47" i="47" s="1"/>
  <c r="AH46" i="47"/>
  <c r="AI46" i="47" s="1"/>
  <c r="AJ46" i="47" s="1"/>
  <c r="J46" i="47"/>
  <c r="K46" i="47" s="1"/>
  <c r="N55" i="49"/>
  <c r="K56" i="56" s="1"/>
  <c r="N53" i="49"/>
  <c r="K54" i="56" s="1"/>
  <c r="N51" i="49"/>
  <c r="K52" i="56" s="1"/>
  <c r="N49" i="49"/>
  <c r="K50" i="56" s="1"/>
  <c r="N47" i="49"/>
  <c r="K48" i="56" s="1"/>
  <c r="M55" i="50"/>
  <c r="N55" i="50" s="1"/>
  <c r="M52" i="50"/>
  <c r="N52" i="50" s="1"/>
  <c r="O52" i="50" s="1"/>
  <c r="J52" i="50"/>
  <c r="H51" i="50"/>
  <c r="I51" i="50" s="1"/>
  <c r="G52" i="56" s="1"/>
  <c r="M50" i="50"/>
  <c r="N50" i="50" s="1"/>
  <c r="S49" i="50"/>
  <c r="H49" i="50"/>
  <c r="I49" i="50" s="1"/>
  <c r="G50" i="56" s="1"/>
  <c r="AN46" i="47"/>
  <c r="AO46" i="47" s="1"/>
  <c r="R47" i="56" s="1"/>
  <c r="T55" i="56"/>
  <c r="AA54" i="48"/>
  <c r="U55" i="56" s="1"/>
  <c r="Z54" i="48"/>
  <c r="T53" i="56"/>
  <c r="AA52" i="48"/>
  <c r="U53" i="56" s="1"/>
  <c r="Z52" i="48"/>
  <c r="N56" i="56"/>
  <c r="U55" i="47"/>
  <c r="N54" i="56"/>
  <c r="U53" i="47"/>
  <c r="N52" i="56"/>
  <c r="U51" i="47"/>
  <c r="N50" i="56"/>
  <c r="U49" i="47"/>
  <c r="T54" i="56"/>
  <c r="AA53" i="48"/>
  <c r="U54" i="56" s="1"/>
  <c r="Z53" i="48"/>
  <c r="Q55" i="56"/>
  <c r="Q51" i="47"/>
  <c r="AJ50" i="47"/>
  <c r="M50" i="56"/>
  <c r="Q49" i="56"/>
  <c r="T52" i="56"/>
  <c r="Z51" i="48"/>
  <c r="T50" i="56"/>
  <c r="Z49" i="48"/>
  <c r="T48" i="56"/>
  <c r="Z47" i="48"/>
  <c r="AN54" i="47"/>
  <c r="AO54" i="47" s="1"/>
  <c r="AN52" i="47"/>
  <c r="AO52" i="47" s="1"/>
  <c r="AE51" i="47"/>
  <c r="AN50" i="47"/>
  <c r="AO50" i="47" s="1"/>
  <c r="AE49" i="47"/>
  <c r="AN48" i="47"/>
  <c r="AO48" i="47" s="1"/>
  <c r="O49" i="56"/>
  <c r="O48" i="56"/>
  <c r="AE46" i="47"/>
  <c r="T55" i="50"/>
  <c r="U55" i="50" s="1"/>
  <c r="J55" i="50"/>
  <c r="I55" i="56"/>
  <c r="S54" i="50"/>
  <c r="H53" i="56"/>
  <c r="I49" i="56"/>
  <c r="S48" i="50"/>
  <c r="AA51" i="48"/>
  <c r="U52" i="56" s="1"/>
  <c r="T51" i="56"/>
  <c r="Z50" i="48"/>
  <c r="AA49" i="48"/>
  <c r="U50" i="56" s="1"/>
  <c r="T49" i="56"/>
  <c r="Z48" i="48"/>
  <c r="AA47" i="48"/>
  <c r="U48" i="56" s="1"/>
  <c r="T47" i="56"/>
  <c r="Z46" i="48"/>
  <c r="K55" i="47"/>
  <c r="U54" i="47"/>
  <c r="J54" i="47"/>
  <c r="Z53" i="47"/>
  <c r="K53" i="47"/>
  <c r="U52" i="47"/>
  <c r="J52" i="47"/>
  <c r="AP51" i="47"/>
  <c r="Z51" i="47"/>
  <c r="K51" i="47"/>
  <c r="U50" i="47"/>
  <c r="J50" i="47"/>
  <c r="AV50" i="47" s="1"/>
  <c r="N49" i="56"/>
  <c r="U48" i="47"/>
  <c r="M49" i="56"/>
  <c r="AP47" i="47"/>
  <c r="Q48" i="56"/>
  <c r="AJ47" i="47"/>
  <c r="N48" i="56"/>
  <c r="U47" i="47"/>
  <c r="N47" i="56"/>
  <c r="U46" i="47"/>
  <c r="I56" i="56"/>
  <c r="S55" i="50"/>
  <c r="I53" i="56"/>
  <c r="S52" i="50"/>
  <c r="M55" i="49"/>
  <c r="M54" i="49"/>
  <c r="M53" i="49"/>
  <c r="M52" i="49"/>
  <c r="M51" i="49"/>
  <c r="M50" i="49"/>
  <c r="M49" i="49"/>
  <c r="M48" i="49"/>
  <c r="M47" i="49"/>
  <c r="M46" i="49"/>
  <c r="T54" i="50"/>
  <c r="U54" i="50" s="1"/>
  <c r="J54" i="50"/>
  <c r="O53" i="50"/>
  <c r="S51" i="50"/>
  <c r="T50" i="50"/>
  <c r="U50" i="50" s="1"/>
  <c r="J50" i="50"/>
  <c r="O49" i="50"/>
  <c r="S47" i="50"/>
  <c r="T47" i="50"/>
  <c r="U47" i="50" s="1"/>
  <c r="J46" i="50"/>
  <c r="I51" i="56"/>
  <c r="S50" i="50"/>
  <c r="H51" i="56"/>
  <c r="O50" i="50"/>
  <c r="T49" i="50"/>
  <c r="U49" i="50" s="1"/>
  <c r="G48" i="56"/>
  <c r="J47" i="50"/>
  <c r="I47" i="56"/>
  <c r="S46" i="50"/>
  <c r="O46" i="50"/>
  <c r="AT55" i="47"/>
  <c r="S56" i="56" s="1"/>
  <c r="AT53" i="47"/>
  <c r="S54" i="56" s="1"/>
  <c r="AT52" i="47"/>
  <c r="S53" i="56" s="1"/>
  <c r="AT51" i="47"/>
  <c r="S52" i="56" s="1"/>
  <c r="AT48" i="47"/>
  <c r="S49" i="56" s="1"/>
  <c r="AT47" i="47"/>
  <c r="S48" i="56" s="1"/>
  <c r="AT46" i="47"/>
  <c r="S47" i="56" s="1"/>
  <c r="AT44" i="47"/>
  <c r="S45" i="56" s="1"/>
  <c r="AT43" i="47"/>
  <c r="S44" i="56" s="1"/>
  <c r="AT42" i="47"/>
  <c r="S43" i="56" s="1"/>
  <c r="AT41" i="47"/>
  <c r="S42" i="56" s="1"/>
  <c r="AT40" i="47"/>
  <c r="S41" i="56" s="1"/>
  <c r="AT39" i="47"/>
  <c r="S40" i="56" s="1"/>
  <c r="AT36" i="47"/>
  <c r="S37" i="56" s="1"/>
  <c r="AT34" i="47"/>
  <c r="S35" i="56" s="1"/>
  <c r="AT33" i="47"/>
  <c r="S34" i="56" s="1"/>
  <c r="AT32" i="47"/>
  <c r="S33" i="56" s="1"/>
  <c r="AT30" i="47"/>
  <c r="S31" i="56" s="1"/>
  <c r="AT29" i="47"/>
  <c r="S30" i="56" s="1"/>
  <c r="AT28" i="47"/>
  <c r="S29" i="56" s="1"/>
  <c r="AT27" i="47"/>
  <c r="S28" i="56" s="1"/>
  <c r="AT26" i="47"/>
  <c r="S27" i="56" s="1"/>
  <c r="AT24" i="47"/>
  <c r="S25" i="56" s="1"/>
  <c r="AT23" i="47"/>
  <c r="S24" i="56" s="1"/>
  <c r="AT22" i="47"/>
  <c r="S23" i="56" s="1"/>
  <c r="AT20" i="47"/>
  <c r="S21" i="56" s="1"/>
  <c r="AT19" i="47"/>
  <c r="S20" i="56" s="1"/>
  <c r="AT18" i="47"/>
  <c r="S19" i="56" s="1"/>
  <c r="AT11" i="47"/>
  <c r="S12" i="56" s="1"/>
  <c r="AT8" i="47"/>
  <c r="S9" i="56" s="1"/>
  <c r="V7" i="61"/>
  <c r="E4" i="63"/>
  <c r="AA3" i="63"/>
  <c r="D45" i="63"/>
  <c r="C45" i="63"/>
  <c r="D44" i="63"/>
  <c r="C44" i="63"/>
  <c r="D43" i="63"/>
  <c r="C43" i="63"/>
  <c r="D42" i="63"/>
  <c r="C42" i="63"/>
  <c r="D41" i="63"/>
  <c r="C41" i="63"/>
  <c r="D40" i="63"/>
  <c r="C40" i="63"/>
  <c r="D39" i="63"/>
  <c r="C39" i="63"/>
  <c r="D38" i="63"/>
  <c r="C38" i="63"/>
  <c r="D37" i="63"/>
  <c r="C37" i="63"/>
  <c r="D36" i="63"/>
  <c r="C36" i="63"/>
  <c r="D35" i="63"/>
  <c r="C35" i="63"/>
  <c r="D34" i="63"/>
  <c r="C34" i="63"/>
  <c r="D33" i="63"/>
  <c r="C33" i="63"/>
  <c r="D32" i="63"/>
  <c r="C32" i="63"/>
  <c r="D31" i="63"/>
  <c r="C31" i="63"/>
  <c r="D30" i="63"/>
  <c r="C30" i="63"/>
  <c r="D29" i="63"/>
  <c r="C29" i="63"/>
  <c r="D28" i="63"/>
  <c r="C28" i="63"/>
  <c r="D27" i="63"/>
  <c r="C27" i="63"/>
  <c r="D26" i="63"/>
  <c r="C26" i="63"/>
  <c r="D25" i="63"/>
  <c r="C25" i="63"/>
  <c r="D24" i="63"/>
  <c r="C24" i="63"/>
  <c r="D23" i="63"/>
  <c r="C23" i="63"/>
  <c r="D22" i="63"/>
  <c r="C22" i="63"/>
  <c r="D21" i="63"/>
  <c r="C21" i="63"/>
  <c r="D20" i="63"/>
  <c r="C20" i="63"/>
  <c r="D19" i="63"/>
  <c r="C19" i="63"/>
  <c r="D18" i="63"/>
  <c r="C18" i="63"/>
  <c r="D17" i="63"/>
  <c r="C17" i="63"/>
  <c r="D16" i="63"/>
  <c r="C16" i="63"/>
  <c r="D15" i="63"/>
  <c r="C15" i="63"/>
  <c r="D14" i="63"/>
  <c r="C14" i="63"/>
  <c r="D13" i="63"/>
  <c r="C13" i="63"/>
  <c r="D12" i="63"/>
  <c r="C12" i="63"/>
  <c r="D11" i="63"/>
  <c r="C11" i="63"/>
  <c r="D10" i="63"/>
  <c r="C10" i="63"/>
  <c r="D9" i="63"/>
  <c r="C9" i="63"/>
  <c r="D8" i="63"/>
  <c r="C8" i="63"/>
  <c r="D7" i="63"/>
  <c r="C7" i="63"/>
  <c r="D6" i="63"/>
  <c r="C6" i="63"/>
  <c r="AJ45" i="63"/>
  <c r="AJ44" i="63"/>
  <c r="AJ43" i="63"/>
  <c r="AJ42" i="63"/>
  <c r="AJ41" i="63"/>
  <c r="AJ40" i="63"/>
  <c r="AJ39" i="63"/>
  <c r="AJ38" i="63"/>
  <c r="AJ37" i="63"/>
  <c r="AJ36" i="63"/>
  <c r="AJ35" i="63"/>
  <c r="AJ34" i="63"/>
  <c r="AJ33" i="63"/>
  <c r="AJ32" i="63"/>
  <c r="AJ31" i="63"/>
  <c r="AJ30" i="63"/>
  <c r="AJ29" i="63"/>
  <c r="AJ28" i="63"/>
  <c r="AJ27" i="63"/>
  <c r="AJ26" i="63"/>
  <c r="AJ25" i="63"/>
  <c r="AJ24" i="63"/>
  <c r="AJ23" i="63"/>
  <c r="AJ22" i="63"/>
  <c r="AJ21" i="63"/>
  <c r="AJ20" i="63"/>
  <c r="AJ19" i="63"/>
  <c r="AJ18" i="63"/>
  <c r="AJ17" i="63"/>
  <c r="AJ16" i="63"/>
  <c r="AJ15" i="63"/>
  <c r="AJ14" i="63"/>
  <c r="AJ13" i="63"/>
  <c r="AJ12" i="63"/>
  <c r="AJ11" i="63"/>
  <c r="AJ10" i="63"/>
  <c r="AJ9" i="63"/>
  <c r="AJ8" i="63"/>
  <c r="AJ7" i="63"/>
  <c r="AJ6" i="63"/>
  <c r="AJ5" i="63"/>
  <c r="AA2" i="63"/>
  <c r="T46" i="50" l="1"/>
  <c r="U46" i="50" s="1"/>
  <c r="O48" i="50"/>
  <c r="J53" i="50"/>
  <c r="Q46" i="47"/>
  <c r="Z46" i="47"/>
  <c r="AP53" i="47"/>
  <c r="T52" i="50"/>
  <c r="U52" i="50" s="1"/>
  <c r="W52" i="50" s="1"/>
  <c r="AJ49" i="47"/>
  <c r="AE50" i="47"/>
  <c r="T53" i="50"/>
  <c r="U53" i="50" s="1"/>
  <c r="M48" i="56"/>
  <c r="AT15" i="47"/>
  <c r="S16" i="56" s="1"/>
  <c r="Z50" i="47"/>
  <c r="J51" i="50"/>
  <c r="T51" i="50"/>
  <c r="U51" i="50" s="1"/>
  <c r="AV54" i="47"/>
  <c r="AW54" i="47" s="1"/>
  <c r="Z52" i="47"/>
  <c r="T48" i="50"/>
  <c r="U48" i="50" s="1"/>
  <c r="W48" i="50" s="1"/>
  <c r="AV52" i="47"/>
  <c r="Z55" i="47"/>
  <c r="Q47" i="56"/>
  <c r="J49" i="50"/>
  <c r="AW6" i="63"/>
  <c r="H55" i="56"/>
  <c r="O47" i="50"/>
  <c r="V48" i="50"/>
  <c r="O51" i="50"/>
  <c r="V52" i="50"/>
  <c r="AP46" i="47"/>
  <c r="AP55" i="47"/>
  <c r="AP49" i="47"/>
  <c r="AJ52" i="47"/>
  <c r="AJ53" i="47"/>
  <c r="AJ55" i="47"/>
  <c r="P48" i="56"/>
  <c r="AE48" i="47"/>
  <c r="P54" i="56"/>
  <c r="P56" i="56"/>
  <c r="Z49" i="47"/>
  <c r="Q50" i="47"/>
  <c r="Q55" i="47"/>
  <c r="M54" i="56"/>
  <c r="Q54" i="47"/>
  <c r="Z54" i="47"/>
  <c r="AT6" i="47"/>
  <c r="S7" i="56" s="1"/>
  <c r="P53" i="56"/>
  <c r="AW8" i="63"/>
  <c r="AW7" i="63"/>
  <c r="K47" i="47"/>
  <c r="AV47" i="47"/>
  <c r="AW47" i="47" s="1"/>
  <c r="AV51" i="47"/>
  <c r="AW51" i="47" s="1"/>
  <c r="AV46" i="47"/>
  <c r="AW46" i="47" s="1"/>
  <c r="AV48" i="47"/>
  <c r="AW48" i="47" s="1"/>
  <c r="AV49" i="47"/>
  <c r="AW49" i="47" s="1"/>
  <c r="AY49" i="47" s="1"/>
  <c r="AV53" i="47"/>
  <c r="AW53" i="47" s="1"/>
  <c r="AT7" i="47"/>
  <c r="S8" i="56" s="1"/>
  <c r="AV55" i="47"/>
  <c r="AW55" i="47" s="1"/>
  <c r="G49" i="56"/>
  <c r="J48" i="50"/>
  <c r="V49" i="50"/>
  <c r="W49" i="50"/>
  <c r="W46" i="50"/>
  <c r="V46" i="50"/>
  <c r="W50" i="50"/>
  <c r="V50" i="50"/>
  <c r="W54" i="50"/>
  <c r="V54" i="50"/>
  <c r="L50" i="56"/>
  <c r="L49" i="47"/>
  <c r="AW50" i="47"/>
  <c r="K50" i="47"/>
  <c r="L54" i="56"/>
  <c r="L53" i="47"/>
  <c r="K54" i="47"/>
  <c r="V55" i="50"/>
  <c r="W55" i="50"/>
  <c r="L47" i="56"/>
  <c r="L46" i="47"/>
  <c r="L49" i="56"/>
  <c r="L48" i="47"/>
  <c r="R51" i="56"/>
  <c r="AP50" i="47"/>
  <c r="R55" i="56"/>
  <c r="AP54" i="47"/>
  <c r="V53" i="50"/>
  <c r="W53" i="50"/>
  <c r="V47" i="50"/>
  <c r="W47" i="50"/>
  <c r="V51" i="50"/>
  <c r="W51" i="50"/>
  <c r="L52" i="56"/>
  <c r="L51" i="47"/>
  <c r="AW52" i="47"/>
  <c r="K52" i="47"/>
  <c r="L56" i="56"/>
  <c r="L55" i="47"/>
  <c r="H56" i="56"/>
  <c r="O55" i="50"/>
  <c r="R49" i="56"/>
  <c r="AP48" i="47"/>
  <c r="R53" i="56"/>
  <c r="AP52" i="47"/>
  <c r="AU55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N58" i="38"/>
  <c r="O3" i="38" s="1"/>
  <c r="N57" i="38"/>
  <c r="O2" i="38" s="1"/>
  <c r="D2" i="56"/>
  <c r="C44" i="61"/>
  <c r="C45" i="61"/>
  <c r="F13" i="43"/>
  <c r="M12" i="38" s="1"/>
  <c r="F14" i="43"/>
  <c r="M13" i="38" s="1"/>
  <c r="F15" i="43"/>
  <c r="M14" i="38" s="1"/>
  <c r="F16" i="43"/>
  <c r="M15" i="38" s="1"/>
  <c r="F17" i="43"/>
  <c r="M16" i="38" s="1"/>
  <c r="F18" i="43"/>
  <c r="M17" i="38" s="1"/>
  <c r="F19" i="43"/>
  <c r="M18" i="38" s="1"/>
  <c r="F20" i="43"/>
  <c r="M19" i="38" s="1"/>
  <c r="F21" i="43"/>
  <c r="M20" i="38" s="1"/>
  <c r="F22" i="43"/>
  <c r="M21" i="38" s="1"/>
  <c r="F23" i="43"/>
  <c r="M22" i="38" s="1"/>
  <c r="F24" i="43"/>
  <c r="M23" i="38" s="1"/>
  <c r="F25" i="43"/>
  <c r="M24" i="38" s="1"/>
  <c r="F26" i="43"/>
  <c r="M25" i="38" s="1"/>
  <c r="F27" i="43"/>
  <c r="M26" i="38" s="1"/>
  <c r="F28" i="43"/>
  <c r="M27" i="38" s="1"/>
  <c r="F29" i="43"/>
  <c r="M28" i="38" s="1"/>
  <c r="F30" i="43"/>
  <c r="M29" i="38" s="1"/>
  <c r="F31" i="43"/>
  <c r="M30" i="38" s="1"/>
  <c r="F32" i="43"/>
  <c r="M31" i="38" s="1"/>
  <c r="F33" i="43"/>
  <c r="M32" i="38" s="1"/>
  <c r="F34" i="43"/>
  <c r="M33" i="38" s="1"/>
  <c r="F35" i="43"/>
  <c r="M34" i="38" s="1"/>
  <c r="F36" i="43"/>
  <c r="M35" i="38" s="1"/>
  <c r="F37" i="43"/>
  <c r="M36" i="38" s="1"/>
  <c r="F38" i="43"/>
  <c r="M37" i="38" s="1"/>
  <c r="F39" i="43"/>
  <c r="M38" i="38" s="1"/>
  <c r="F40" i="43"/>
  <c r="M39" i="38" s="1"/>
  <c r="F41" i="43"/>
  <c r="M40" i="38" s="1"/>
  <c r="F42" i="43"/>
  <c r="M41" i="38" s="1"/>
  <c r="F43" i="43"/>
  <c r="M42" i="38" s="1"/>
  <c r="F44" i="43"/>
  <c r="M43" i="38" s="1"/>
  <c r="F45" i="43"/>
  <c r="M44" i="38" s="1"/>
  <c r="F46" i="43"/>
  <c r="M45" i="38" s="1"/>
  <c r="F8" i="43"/>
  <c r="M7" i="38" s="1"/>
  <c r="F9" i="43"/>
  <c r="M8" i="38" s="1"/>
  <c r="F10" i="43"/>
  <c r="M9" i="38" s="1"/>
  <c r="F11" i="43"/>
  <c r="M10" i="38" s="1"/>
  <c r="F12" i="43"/>
  <c r="M11" i="38" s="1"/>
  <c r="F7" i="43"/>
  <c r="M6" i="38" s="1"/>
  <c r="E7" i="43"/>
  <c r="H46" i="61"/>
  <c r="C46" i="61"/>
  <c r="H45" i="61"/>
  <c r="H44" i="61"/>
  <c r="B4" i="61"/>
  <c r="B3" i="61"/>
  <c r="B2" i="61"/>
  <c r="AX49" i="47" l="1"/>
  <c r="AX55" i="47"/>
  <c r="AY55" i="47"/>
  <c r="AY53" i="47"/>
  <c r="AX53" i="47"/>
  <c r="AY48" i="47"/>
  <c r="AX48" i="47"/>
  <c r="AY51" i="47"/>
  <c r="AX51" i="47"/>
  <c r="L48" i="56"/>
  <c r="L47" i="47"/>
  <c r="AX46" i="47"/>
  <c r="AY46" i="47"/>
  <c r="AY47" i="47"/>
  <c r="AX47" i="47"/>
  <c r="L53" i="56"/>
  <c r="L52" i="47"/>
  <c r="L55" i="56"/>
  <c r="L54" i="47"/>
  <c r="L51" i="56"/>
  <c r="L50" i="47"/>
  <c r="AX52" i="47"/>
  <c r="AY52" i="47"/>
  <c r="AX54" i="47"/>
  <c r="AY54" i="47"/>
  <c r="AX50" i="47"/>
  <c r="AY50" i="47"/>
  <c r="N59" i="38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/>
  <c r="O4" i="38" l="1"/>
  <c r="B14" i="46"/>
  <c r="C8" i="56"/>
  <c r="R15" i="46" l="1"/>
  <c r="Q15" i="46"/>
  <c r="D7" i="56"/>
  <c r="C7" i="56"/>
  <c r="L3" i="56"/>
  <c r="L2" i="56"/>
  <c r="D19" i="62"/>
  <c r="D18" i="62"/>
  <c r="B9" i="62"/>
  <c r="B8" i="62"/>
  <c r="D7" i="62"/>
  <c r="B6" i="62"/>
  <c r="C5" i="62"/>
  <c r="G4" i="62"/>
  <c r="C4" i="62"/>
  <c r="E3" i="62"/>
  <c r="K77" i="52"/>
  <c r="H77" i="52"/>
  <c r="E77" i="52"/>
  <c r="K76" i="52"/>
  <c r="H76" i="52"/>
  <c r="E76" i="52"/>
  <c r="K75" i="52"/>
  <c r="H75" i="52"/>
  <c r="E75" i="52"/>
  <c r="K53" i="52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/>
  <c r="C3" i="51"/>
  <c r="X45" i="50"/>
  <c r="P45" i="50"/>
  <c r="Q45" i="50" s="1"/>
  <c r="L45" i="50"/>
  <c r="K45" i="50"/>
  <c r="G45" i="50"/>
  <c r="F45" i="50"/>
  <c r="D45" i="50"/>
  <c r="C45" i="50"/>
  <c r="X44" i="50"/>
  <c r="P44" i="50"/>
  <c r="Q44" i="50" s="1"/>
  <c r="L44" i="50"/>
  <c r="K44" i="50"/>
  <c r="G44" i="50"/>
  <c r="F44" i="50"/>
  <c r="D44" i="50"/>
  <c r="C44" i="50"/>
  <c r="X43" i="50"/>
  <c r="P43" i="50"/>
  <c r="Q43" i="50" s="1"/>
  <c r="L43" i="50"/>
  <c r="K43" i="50"/>
  <c r="G43" i="50"/>
  <c r="F43" i="50"/>
  <c r="D43" i="50"/>
  <c r="C43" i="50"/>
  <c r="X42" i="50"/>
  <c r="P42" i="50"/>
  <c r="Q42" i="50" s="1"/>
  <c r="L42" i="50"/>
  <c r="K42" i="50"/>
  <c r="G42" i="50"/>
  <c r="F42" i="50"/>
  <c r="D42" i="50"/>
  <c r="C42" i="50"/>
  <c r="X41" i="50"/>
  <c r="P41" i="50"/>
  <c r="Q41" i="50" s="1"/>
  <c r="L41" i="50"/>
  <c r="K41" i="50"/>
  <c r="G41" i="50"/>
  <c r="F41" i="50"/>
  <c r="D41" i="50"/>
  <c r="C41" i="50"/>
  <c r="X40" i="50"/>
  <c r="P40" i="50"/>
  <c r="Q40" i="50" s="1"/>
  <c r="L40" i="50"/>
  <c r="K40" i="50"/>
  <c r="G40" i="50"/>
  <c r="F40" i="50"/>
  <c r="D40" i="50"/>
  <c r="C40" i="50"/>
  <c r="X39" i="50"/>
  <c r="P39" i="50"/>
  <c r="Q39" i="50" s="1"/>
  <c r="L39" i="50"/>
  <c r="K39" i="50"/>
  <c r="G39" i="50"/>
  <c r="F39" i="50"/>
  <c r="D39" i="50"/>
  <c r="C39" i="50"/>
  <c r="X38" i="50"/>
  <c r="P38" i="50"/>
  <c r="Q38" i="50" s="1"/>
  <c r="L38" i="50"/>
  <c r="K38" i="50"/>
  <c r="G38" i="50"/>
  <c r="F38" i="50"/>
  <c r="D38" i="50"/>
  <c r="C38" i="50"/>
  <c r="X37" i="50"/>
  <c r="P37" i="50"/>
  <c r="Q37" i="50" s="1"/>
  <c r="L37" i="50"/>
  <c r="K37" i="50"/>
  <c r="G37" i="50"/>
  <c r="F37" i="50"/>
  <c r="D37" i="50"/>
  <c r="C37" i="50"/>
  <c r="X36" i="50"/>
  <c r="P36" i="50"/>
  <c r="Q36" i="50" s="1"/>
  <c r="L36" i="50"/>
  <c r="K36" i="50"/>
  <c r="G36" i="50"/>
  <c r="F36" i="50"/>
  <c r="D36" i="50"/>
  <c r="C36" i="50"/>
  <c r="X35" i="50"/>
  <c r="P35" i="50"/>
  <c r="Q35" i="50" s="1"/>
  <c r="L35" i="50"/>
  <c r="K35" i="50"/>
  <c r="G35" i="50"/>
  <c r="F35" i="50"/>
  <c r="D35" i="50"/>
  <c r="C35" i="50"/>
  <c r="X34" i="50"/>
  <c r="P34" i="50"/>
  <c r="Q34" i="50" s="1"/>
  <c r="L34" i="50"/>
  <c r="K34" i="50"/>
  <c r="G34" i="50"/>
  <c r="F34" i="50"/>
  <c r="D34" i="50"/>
  <c r="C34" i="50"/>
  <c r="X33" i="50"/>
  <c r="P33" i="50"/>
  <c r="Q33" i="50" s="1"/>
  <c r="L33" i="50"/>
  <c r="K33" i="50"/>
  <c r="G33" i="50"/>
  <c r="F33" i="50"/>
  <c r="D33" i="50"/>
  <c r="C33" i="50"/>
  <c r="X32" i="50"/>
  <c r="P32" i="50"/>
  <c r="Q32" i="50" s="1"/>
  <c r="L32" i="50"/>
  <c r="K32" i="50"/>
  <c r="G32" i="50"/>
  <c r="F32" i="50"/>
  <c r="D32" i="50"/>
  <c r="C32" i="50"/>
  <c r="X31" i="50"/>
  <c r="P31" i="50"/>
  <c r="Q31" i="50" s="1"/>
  <c r="L31" i="50"/>
  <c r="K31" i="50"/>
  <c r="G31" i="50"/>
  <c r="F31" i="50"/>
  <c r="D31" i="50"/>
  <c r="C31" i="50"/>
  <c r="X30" i="50"/>
  <c r="P30" i="50"/>
  <c r="Q30" i="50" s="1"/>
  <c r="L30" i="50"/>
  <c r="K30" i="50"/>
  <c r="G30" i="50"/>
  <c r="F30" i="50"/>
  <c r="D30" i="50"/>
  <c r="C30" i="50"/>
  <c r="X29" i="50"/>
  <c r="P29" i="50"/>
  <c r="Q29" i="50" s="1"/>
  <c r="L29" i="50"/>
  <c r="K29" i="50"/>
  <c r="G29" i="50"/>
  <c r="F29" i="50"/>
  <c r="D29" i="50"/>
  <c r="C29" i="50"/>
  <c r="X28" i="50"/>
  <c r="P28" i="50"/>
  <c r="Q28" i="50" s="1"/>
  <c r="L28" i="50"/>
  <c r="K28" i="50"/>
  <c r="G28" i="50"/>
  <c r="F28" i="50"/>
  <c r="D28" i="50"/>
  <c r="C28" i="50"/>
  <c r="X27" i="50"/>
  <c r="P27" i="50"/>
  <c r="Q27" i="50" s="1"/>
  <c r="L27" i="50"/>
  <c r="K27" i="50"/>
  <c r="G27" i="50"/>
  <c r="F27" i="50"/>
  <c r="D27" i="50"/>
  <c r="C27" i="50"/>
  <c r="X26" i="50"/>
  <c r="P26" i="50"/>
  <c r="Q26" i="50" s="1"/>
  <c r="L26" i="50"/>
  <c r="K26" i="50"/>
  <c r="G26" i="50"/>
  <c r="F26" i="50"/>
  <c r="D26" i="50"/>
  <c r="C26" i="50"/>
  <c r="X25" i="50"/>
  <c r="P25" i="50"/>
  <c r="Q25" i="50" s="1"/>
  <c r="L25" i="50"/>
  <c r="K25" i="50"/>
  <c r="G25" i="50"/>
  <c r="F25" i="50"/>
  <c r="D25" i="50"/>
  <c r="C25" i="50"/>
  <c r="X24" i="50"/>
  <c r="P24" i="50"/>
  <c r="Q24" i="50" s="1"/>
  <c r="L24" i="50"/>
  <c r="K24" i="50"/>
  <c r="G24" i="50"/>
  <c r="F24" i="50"/>
  <c r="D24" i="50"/>
  <c r="C24" i="50"/>
  <c r="X23" i="50"/>
  <c r="P23" i="50"/>
  <c r="Q23" i="50" s="1"/>
  <c r="L23" i="50"/>
  <c r="K23" i="50"/>
  <c r="G23" i="50"/>
  <c r="F23" i="50"/>
  <c r="D23" i="50"/>
  <c r="C23" i="50"/>
  <c r="X22" i="50"/>
  <c r="P22" i="50"/>
  <c r="Q22" i="50" s="1"/>
  <c r="L22" i="50"/>
  <c r="K22" i="50"/>
  <c r="G22" i="50"/>
  <c r="F22" i="50"/>
  <c r="D22" i="50"/>
  <c r="C22" i="50"/>
  <c r="X21" i="50"/>
  <c r="P21" i="50"/>
  <c r="Q21" i="50" s="1"/>
  <c r="L21" i="50"/>
  <c r="K21" i="50"/>
  <c r="G21" i="50"/>
  <c r="F21" i="50"/>
  <c r="D21" i="50"/>
  <c r="C21" i="50"/>
  <c r="X20" i="50"/>
  <c r="P20" i="50"/>
  <c r="Q20" i="50" s="1"/>
  <c r="L20" i="50"/>
  <c r="K20" i="50"/>
  <c r="G20" i="50"/>
  <c r="F20" i="50"/>
  <c r="D20" i="50"/>
  <c r="C20" i="50"/>
  <c r="X19" i="50"/>
  <c r="P19" i="50"/>
  <c r="Q19" i="50" s="1"/>
  <c r="L19" i="50"/>
  <c r="K19" i="50"/>
  <c r="G19" i="50"/>
  <c r="F19" i="50"/>
  <c r="D19" i="50"/>
  <c r="C19" i="50"/>
  <c r="X18" i="50"/>
  <c r="P18" i="50"/>
  <c r="Q18" i="50" s="1"/>
  <c r="L18" i="50"/>
  <c r="K18" i="50"/>
  <c r="G18" i="50"/>
  <c r="F18" i="50"/>
  <c r="D18" i="50"/>
  <c r="C18" i="50"/>
  <c r="X17" i="50"/>
  <c r="P17" i="50"/>
  <c r="Q17" i="50" s="1"/>
  <c r="L17" i="50"/>
  <c r="K17" i="50"/>
  <c r="G17" i="50"/>
  <c r="F17" i="50"/>
  <c r="D17" i="50"/>
  <c r="C17" i="50"/>
  <c r="X16" i="50"/>
  <c r="P16" i="50"/>
  <c r="Q16" i="50" s="1"/>
  <c r="L16" i="50"/>
  <c r="K16" i="50"/>
  <c r="G16" i="50"/>
  <c r="F16" i="50"/>
  <c r="D16" i="50"/>
  <c r="C16" i="50"/>
  <c r="X15" i="50"/>
  <c r="P15" i="50"/>
  <c r="Q15" i="50" s="1"/>
  <c r="L15" i="50"/>
  <c r="K15" i="50"/>
  <c r="G15" i="50"/>
  <c r="F15" i="50"/>
  <c r="D15" i="50"/>
  <c r="C15" i="50"/>
  <c r="X14" i="50"/>
  <c r="P14" i="50"/>
  <c r="Q14" i="50" s="1"/>
  <c r="L14" i="50"/>
  <c r="K14" i="50"/>
  <c r="G14" i="50"/>
  <c r="F14" i="50"/>
  <c r="D14" i="50"/>
  <c r="C14" i="50"/>
  <c r="X13" i="50"/>
  <c r="P13" i="50"/>
  <c r="Q13" i="50" s="1"/>
  <c r="L13" i="50"/>
  <c r="K13" i="50"/>
  <c r="G13" i="50"/>
  <c r="F13" i="50"/>
  <c r="D13" i="50"/>
  <c r="C13" i="50"/>
  <c r="X12" i="50"/>
  <c r="P12" i="50"/>
  <c r="Q12" i="50" s="1"/>
  <c r="L12" i="50"/>
  <c r="K12" i="50"/>
  <c r="G12" i="50"/>
  <c r="F12" i="50"/>
  <c r="D12" i="50"/>
  <c r="C12" i="50"/>
  <c r="X11" i="50"/>
  <c r="P11" i="50"/>
  <c r="Q11" i="50" s="1"/>
  <c r="L11" i="50"/>
  <c r="K11" i="50"/>
  <c r="G11" i="50"/>
  <c r="F11" i="50"/>
  <c r="D11" i="50"/>
  <c r="C11" i="50"/>
  <c r="X10" i="50"/>
  <c r="P10" i="50"/>
  <c r="Q10" i="50" s="1"/>
  <c r="L10" i="50"/>
  <c r="K10" i="50"/>
  <c r="G10" i="50"/>
  <c r="F10" i="50"/>
  <c r="D10" i="50"/>
  <c r="C10" i="50"/>
  <c r="X9" i="50"/>
  <c r="P9" i="50"/>
  <c r="Q9" i="50" s="1"/>
  <c r="L9" i="50"/>
  <c r="K9" i="50"/>
  <c r="G9" i="50"/>
  <c r="F9" i="50"/>
  <c r="D9" i="50"/>
  <c r="C9" i="50"/>
  <c r="X8" i="50"/>
  <c r="H9" i="50" l="1"/>
  <c r="M9" i="50"/>
  <c r="H10" i="50"/>
  <c r="M10" i="50"/>
  <c r="H11" i="50"/>
  <c r="M11" i="50"/>
  <c r="H12" i="50"/>
  <c r="M12" i="50"/>
  <c r="H13" i="50"/>
  <c r="M13" i="50"/>
  <c r="H14" i="50"/>
  <c r="M14" i="50"/>
  <c r="H15" i="50"/>
  <c r="M15" i="50"/>
  <c r="H16" i="50"/>
  <c r="M16" i="50"/>
  <c r="H17" i="50"/>
  <c r="M17" i="50"/>
  <c r="H18" i="50"/>
  <c r="M18" i="50"/>
  <c r="H19" i="50"/>
  <c r="M19" i="50"/>
  <c r="H20" i="50"/>
  <c r="M20" i="50"/>
  <c r="H21" i="50"/>
  <c r="M21" i="50"/>
  <c r="H22" i="50"/>
  <c r="M22" i="50"/>
  <c r="H23" i="50"/>
  <c r="M23" i="50"/>
  <c r="H24" i="50"/>
  <c r="M24" i="50"/>
  <c r="H25" i="50"/>
  <c r="M25" i="50"/>
  <c r="H26" i="50"/>
  <c r="M26" i="50"/>
  <c r="H27" i="50"/>
  <c r="M27" i="50"/>
  <c r="H28" i="50"/>
  <c r="M28" i="50"/>
  <c r="H29" i="50"/>
  <c r="M29" i="50"/>
  <c r="H30" i="50"/>
  <c r="M30" i="50"/>
  <c r="H31" i="50"/>
  <c r="M31" i="50"/>
  <c r="H32" i="50"/>
  <c r="M32" i="50"/>
  <c r="H33" i="50"/>
  <c r="M33" i="50"/>
  <c r="H34" i="50"/>
  <c r="M34" i="50"/>
  <c r="H35" i="50"/>
  <c r="M35" i="50"/>
  <c r="H36" i="50"/>
  <c r="M36" i="50"/>
  <c r="H37" i="50"/>
  <c r="M37" i="50"/>
  <c r="H38" i="50"/>
  <c r="M38" i="50"/>
  <c r="H39" i="50"/>
  <c r="M39" i="50"/>
  <c r="H40" i="50"/>
  <c r="M40" i="50"/>
  <c r="H41" i="50"/>
  <c r="M41" i="50"/>
  <c r="H42" i="50"/>
  <c r="M42" i="50"/>
  <c r="H43" i="50"/>
  <c r="M43" i="50"/>
  <c r="H44" i="50"/>
  <c r="M44" i="50"/>
  <c r="H45" i="50"/>
  <c r="M45" i="50"/>
  <c r="P8" i="50"/>
  <c r="Q8" i="50" s="1"/>
  <c r="L8" i="50"/>
  <c r="K8" i="50"/>
  <c r="G8" i="50"/>
  <c r="F8" i="50"/>
  <c r="D8" i="50"/>
  <c r="C8" i="50"/>
  <c r="X7" i="50"/>
  <c r="P7" i="50"/>
  <c r="Q7" i="50" s="1"/>
  <c r="L7" i="50"/>
  <c r="K7" i="50"/>
  <c r="G7" i="50"/>
  <c r="F7" i="50"/>
  <c r="D7" i="50"/>
  <c r="C7" i="50"/>
  <c r="X6" i="50"/>
  <c r="P6" i="50"/>
  <c r="Q6" i="50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D45" i="49"/>
  <c r="C45" i="49"/>
  <c r="K44" i="49"/>
  <c r="L44" i="49" s="1"/>
  <c r="D44" i="49"/>
  <c r="C44" i="49"/>
  <c r="K43" i="49"/>
  <c r="L43" i="49" s="1"/>
  <c r="D43" i="49"/>
  <c r="C43" i="49"/>
  <c r="K42" i="49"/>
  <c r="L42" i="49" s="1"/>
  <c r="D42" i="49"/>
  <c r="C42" i="49"/>
  <c r="K41" i="49"/>
  <c r="L41" i="49" s="1"/>
  <c r="D41" i="49"/>
  <c r="C41" i="49"/>
  <c r="K40" i="49"/>
  <c r="L40" i="49" s="1"/>
  <c r="D40" i="49"/>
  <c r="C40" i="49"/>
  <c r="K39" i="49"/>
  <c r="L39" i="49" s="1"/>
  <c r="D39" i="49"/>
  <c r="C39" i="49"/>
  <c r="K38" i="49"/>
  <c r="L38" i="49" s="1"/>
  <c r="D38" i="49"/>
  <c r="C38" i="49"/>
  <c r="K37" i="49"/>
  <c r="L37" i="49" s="1"/>
  <c r="D37" i="49"/>
  <c r="C37" i="49"/>
  <c r="K36" i="49"/>
  <c r="L36" i="49" s="1"/>
  <c r="D36" i="49"/>
  <c r="C36" i="49"/>
  <c r="K35" i="49"/>
  <c r="L35" i="49" s="1"/>
  <c r="D35" i="49"/>
  <c r="C35" i="49"/>
  <c r="K34" i="49"/>
  <c r="L34" i="49" s="1"/>
  <c r="D34" i="49"/>
  <c r="C34" i="49"/>
  <c r="K33" i="49"/>
  <c r="L33" i="49" s="1"/>
  <c r="D33" i="49"/>
  <c r="C33" i="49"/>
  <c r="K32" i="49"/>
  <c r="L32" i="49" s="1"/>
  <c r="D32" i="49"/>
  <c r="C32" i="49"/>
  <c r="K31" i="49"/>
  <c r="L31" i="49" s="1"/>
  <c r="D31" i="49"/>
  <c r="C31" i="49"/>
  <c r="K30" i="49"/>
  <c r="L30" i="49" s="1"/>
  <c r="D30" i="49"/>
  <c r="C30" i="49"/>
  <c r="K29" i="49"/>
  <c r="D29" i="49"/>
  <c r="C29" i="49"/>
  <c r="K28" i="49"/>
  <c r="D28" i="49"/>
  <c r="C28" i="49"/>
  <c r="K27" i="49"/>
  <c r="D27" i="49"/>
  <c r="C27" i="49"/>
  <c r="K26" i="49"/>
  <c r="D26" i="49"/>
  <c r="C26" i="49"/>
  <c r="K25" i="49"/>
  <c r="D25" i="49"/>
  <c r="C25" i="49"/>
  <c r="K24" i="49"/>
  <c r="D24" i="49"/>
  <c r="C24" i="49"/>
  <c r="K23" i="49"/>
  <c r="D23" i="49"/>
  <c r="C23" i="49"/>
  <c r="K22" i="49"/>
  <c r="D22" i="49"/>
  <c r="C22" i="49"/>
  <c r="K21" i="49"/>
  <c r="D21" i="49"/>
  <c r="C21" i="49"/>
  <c r="K20" i="49"/>
  <c r="D20" i="49"/>
  <c r="C20" i="49"/>
  <c r="K19" i="49"/>
  <c r="D19" i="49"/>
  <c r="C19" i="49"/>
  <c r="K18" i="49"/>
  <c r="D18" i="49"/>
  <c r="C18" i="49"/>
  <c r="K17" i="49"/>
  <c r="D17" i="49"/>
  <c r="C17" i="49"/>
  <c r="K16" i="49"/>
  <c r="D16" i="49"/>
  <c r="C16" i="49"/>
  <c r="K15" i="49"/>
  <c r="D15" i="49"/>
  <c r="C15" i="49"/>
  <c r="K14" i="49"/>
  <c r="D14" i="49"/>
  <c r="C14" i="49"/>
  <c r="K13" i="49"/>
  <c r="D13" i="49"/>
  <c r="C13" i="49"/>
  <c r="K12" i="49"/>
  <c r="D12" i="49"/>
  <c r="C12" i="49"/>
  <c r="K11" i="49"/>
  <c r="D11" i="49"/>
  <c r="C11" i="49"/>
  <c r="K10" i="49"/>
  <c r="D10" i="49"/>
  <c r="C10" i="49"/>
  <c r="K9" i="49"/>
  <c r="D9" i="49"/>
  <c r="C9" i="49"/>
  <c r="K8" i="49"/>
  <c r="D8" i="49"/>
  <c r="C8" i="49"/>
  <c r="K7" i="49"/>
  <c r="D7" i="49"/>
  <c r="C7" i="49"/>
  <c r="K6" i="49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S45" i="47" s="1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S44" i="47" s="1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S43" i="47" s="1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S42" i="47" s="1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S41" i="47" s="1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S39" i="47" s="1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S38" i="47" s="1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H37" i="47" s="1"/>
  <c r="AB37" i="47"/>
  <c r="AA37" i="47"/>
  <c r="W37" i="47"/>
  <c r="V37" i="47"/>
  <c r="X37" i="47" s="1"/>
  <c r="R37" i="47"/>
  <c r="S37" i="47" s="1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S36" i="47" s="1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AC35" i="47" s="1"/>
  <c r="W35" i="47"/>
  <c r="V35" i="47"/>
  <c r="R35" i="47"/>
  <c r="S35" i="47" s="1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S34" i="47" s="1"/>
  <c r="N34" i="47"/>
  <c r="M34" i="47"/>
  <c r="O34" i="47" s="1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X33" i="47" s="1"/>
  <c r="R33" i="47"/>
  <c r="S33" i="47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S32" i="47" s="1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S31" i="47" s="1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S30" i="47" s="1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S29" i="47" s="1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S28" i="47" s="1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S27" i="47" s="1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S26" i="47" s="1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S24" i="47" s="1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S23" i="47" s="1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S22" i="47" s="1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S21" i="47" s="1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S20" i="47" s="1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S19" i="47" s="1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S18" i="47" s="1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S17" i="47" s="1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S16" i="47" s="1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S15" i="47" s="1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S14" i="47" s="1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S13" i="47" s="1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S12" i="47" s="1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S11" i="47" s="1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55" i="48"/>
  <c r="Y55" i="48" s="1"/>
  <c r="X45" i="48"/>
  <c r="Y45" i="48" s="1"/>
  <c r="D45" i="48"/>
  <c r="C45" i="48"/>
  <c r="X44" i="48"/>
  <c r="Y44" i="48" s="1"/>
  <c r="D44" i="48"/>
  <c r="C44" i="48"/>
  <c r="X43" i="48"/>
  <c r="Y43" i="48" s="1"/>
  <c r="D43" i="48"/>
  <c r="C43" i="48"/>
  <c r="X42" i="48"/>
  <c r="Y42" i="48" s="1"/>
  <c r="D42" i="48"/>
  <c r="C42" i="48"/>
  <c r="X41" i="48"/>
  <c r="Y41" i="48" s="1"/>
  <c r="D41" i="48"/>
  <c r="C41" i="48"/>
  <c r="X40" i="48"/>
  <c r="Y40" i="48" s="1"/>
  <c r="D40" i="48"/>
  <c r="C40" i="48"/>
  <c r="X39" i="48"/>
  <c r="Y39" i="48" s="1"/>
  <c r="D39" i="48"/>
  <c r="C39" i="48"/>
  <c r="X38" i="48"/>
  <c r="Y38" i="48" s="1"/>
  <c r="D38" i="48"/>
  <c r="C38" i="48"/>
  <c r="X37" i="48"/>
  <c r="Y37" i="48" s="1"/>
  <c r="D37" i="48"/>
  <c r="C37" i="48"/>
  <c r="X36" i="48"/>
  <c r="Y36" i="48" s="1"/>
  <c r="D36" i="48"/>
  <c r="C36" i="48"/>
  <c r="X35" i="48"/>
  <c r="Y35" i="48" s="1"/>
  <c r="D35" i="48"/>
  <c r="C35" i="48"/>
  <c r="X34" i="48"/>
  <c r="D34" i="48"/>
  <c r="C34" i="48"/>
  <c r="X33" i="48"/>
  <c r="D33" i="48"/>
  <c r="C33" i="48"/>
  <c r="X32" i="48"/>
  <c r="D32" i="48"/>
  <c r="C32" i="48"/>
  <c r="X31" i="48"/>
  <c r="D31" i="48"/>
  <c r="C31" i="48"/>
  <c r="X30" i="48"/>
  <c r="D30" i="48"/>
  <c r="C30" i="48"/>
  <c r="X29" i="48"/>
  <c r="D29" i="48"/>
  <c r="C29" i="48"/>
  <c r="X28" i="48"/>
  <c r="D28" i="48"/>
  <c r="C28" i="48"/>
  <c r="X27" i="48"/>
  <c r="D27" i="48"/>
  <c r="C27" i="48"/>
  <c r="X26" i="48"/>
  <c r="D26" i="48"/>
  <c r="C26" i="48"/>
  <c r="X25" i="48"/>
  <c r="D25" i="48"/>
  <c r="C25" i="48"/>
  <c r="X24" i="48"/>
  <c r="D24" i="48"/>
  <c r="C24" i="48"/>
  <c r="X23" i="48"/>
  <c r="D23" i="48"/>
  <c r="C23" i="48"/>
  <c r="X22" i="48"/>
  <c r="D22" i="48"/>
  <c r="C22" i="48"/>
  <c r="X21" i="48"/>
  <c r="D21" i="48"/>
  <c r="C21" i="48"/>
  <c r="X20" i="48"/>
  <c r="D20" i="48"/>
  <c r="C20" i="48"/>
  <c r="X19" i="48"/>
  <c r="D19" i="48"/>
  <c r="C19" i="48"/>
  <c r="X18" i="48"/>
  <c r="D18" i="48"/>
  <c r="C18" i="48"/>
  <c r="X17" i="48"/>
  <c r="D17" i="48"/>
  <c r="C17" i="48"/>
  <c r="X16" i="48"/>
  <c r="D16" i="48"/>
  <c r="C16" i="48"/>
  <c r="X15" i="48"/>
  <c r="D15" i="48"/>
  <c r="C15" i="48"/>
  <c r="X14" i="48"/>
  <c r="D14" i="48"/>
  <c r="C14" i="48"/>
  <c r="X13" i="48"/>
  <c r="D13" i="48"/>
  <c r="C13" i="48"/>
  <c r="X12" i="48"/>
  <c r="D12" i="48"/>
  <c r="C12" i="48"/>
  <c r="X11" i="48"/>
  <c r="D11" i="48"/>
  <c r="C11" i="48"/>
  <c r="X10" i="48"/>
  <c r="D10" i="48"/>
  <c r="C10" i="48"/>
  <c r="X9" i="48"/>
  <c r="D9" i="48"/>
  <c r="C9" i="48"/>
  <c r="M7" i="50" l="1"/>
  <c r="X11" i="47"/>
  <c r="O16" i="47"/>
  <c r="P16" i="47" s="1"/>
  <c r="AC17" i="47"/>
  <c r="AD17" i="47" s="1"/>
  <c r="X19" i="47"/>
  <c r="AC21" i="47"/>
  <c r="X23" i="47"/>
  <c r="AH27" i="47"/>
  <c r="O28" i="47"/>
  <c r="AN29" i="47"/>
  <c r="X31" i="47"/>
  <c r="AH31" i="47"/>
  <c r="O32" i="47"/>
  <c r="AC33" i="47"/>
  <c r="X35" i="47"/>
  <c r="O36" i="47"/>
  <c r="AC37" i="47"/>
  <c r="M6" i="50"/>
  <c r="AH11" i="47"/>
  <c r="AI11" i="47" s="1"/>
  <c r="AH23" i="47"/>
  <c r="J28" i="47"/>
  <c r="J38" i="47"/>
  <c r="AN39" i="47"/>
  <c r="X41" i="47"/>
  <c r="O12" i="47"/>
  <c r="P12" i="47" s="1"/>
  <c r="X7" i="47"/>
  <c r="O8" i="47"/>
  <c r="P8" i="47" s="1"/>
  <c r="J8" i="47"/>
  <c r="K8" i="47" s="1"/>
  <c r="X15" i="47"/>
  <c r="Y15" i="47" s="1"/>
  <c r="O24" i="47"/>
  <c r="J24" i="47"/>
  <c r="AN21" i="47"/>
  <c r="AC9" i="47"/>
  <c r="AD9" i="47" s="1"/>
  <c r="AN9" i="47"/>
  <c r="AC29" i="47"/>
  <c r="L11" i="49"/>
  <c r="N11" i="49" s="1"/>
  <c r="K12" i="56" s="1"/>
  <c r="L19" i="49"/>
  <c r="H7" i="50"/>
  <c r="AH35" i="47"/>
  <c r="J36" i="47"/>
  <c r="AN37" i="47"/>
  <c r="X39" i="47"/>
  <c r="O40" i="47"/>
  <c r="AC41" i="47"/>
  <c r="AH33" i="47"/>
  <c r="J34" i="47"/>
  <c r="AN35" i="47"/>
  <c r="O38" i="47"/>
  <c r="AC39" i="47"/>
  <c r="AH41" i="47"/>
  <c r="L7" i="49"/>
  <c r="J8" i="56" s="1"/>
  <c r="L15" i="49"/>
  <c r="N15" i="49" s="1"/>
  <c r="K16" i="56" s="1"/>
  <c r="J32" i="47"/>
  <c r="AN33" i="47"/>
  <c r="AH39" i="47"/>
  <c r="J40" i="47"/>
  <c r="AN41" i="47"/>
  <c r="L9" i="49"/>
  <c r="M9" i="49" s="1"/>
  <c r="L27" i="49"/>
  <c r="L17" i="49"/>
  <c r="L23" i="49"/>
  <c r="H6" i="50"/>
  <c r="I6" i="50" s="1"/>
  <c r="L8" i="49"/>
  <c r="N8" i="49" s="1"/>
  <c r="K9" i="56" s="1"/>
  <c r="L16" i="49"/>
  <c r="N16" i="49" s="1"/>
  <c r="K17" i="56" s="1"/>
  <c r="L24" i="49"/>
  <c r="L6" i="49"/>
  <c r="N6" i="49" s="1"/>
  <c r="L14" i="49"/>
  <c r="M14" i="49" s="1"/>
  <c r="L22" i="49"/>
  <c r="N22" i="49" s="1"/>
  <c r="K23" i="56" s="1"/>
  <c r="L25" i="49"/>
  <c r="N25" i="49" s="1"/>
  <c r="L12" i="49"/>
  <c r="M12" i="49" s="1"/>
  <c r="L20" i="49"/>
  <c r="J21" i="56" s="1"/>
  <c r="L28" i="49"/>
  <c r="J29" i="56" s="1"/>
  <c r="L10" i="49"/>
  <c r="J11" i="56" s="1"/>
  <c r="L18" i="49"/>
  <c r="J19" i="56" s="1"/>
  <c r="L26" i="49"/>
  <c r="J27" i="56" s="1"/>
  <c r="L13" i="49"/>
  <c r="M13" i="49" s="1"/>
  <c r="L21" i="49"/>
  <c r="M21" i="49" s="1"/>
  <c r="L29" i="49"/>
  <c r="X27" i="47"/>
  <c r="AH19" i="47"/>
  <c r="J20" i="47"/>
  <c r="O20" i="47"/>
  <c r="AH15" i="47"/>
  <c r="J16" i="47"/>
  <c r="K16" i="47" s="1"/>
  <c r="AN17" i="47"/>
  <c r="J12" i="47"/>
  <c r="AN13" i="47"/>
  <c r="AO13" i="47" s="1"/>
  <c r="AC13" i="47"/>
  <c r="AD13" i="47" s="1"/>
  <c r="X9" i="47"/>
  <c r="O10" i="47"/>
  <c r="AC11" i="47"/>
  <c r="AD11" i="47" s="1"/>
  <c r="X17" i="47"/>
  <c r="Y17" i="47" s="1"/>
  <c r="AH13" i="47"/>
  <c r="AI13" i="47" s="1"/>
  <c r="J14" i="47"/>
  <c r="AN15" i="47"/>
  <c r="O18" i="47"/>
  <c r="P18" i="47" s="1"/>
  <c r="AC19" i="47"/>
  <c r="AH21" i="47"/>
  <c r="J22" i="47"/>
  <c r="AN23" i="47"/>
  <c r="X25" i="47"/>
  <c r="O26" i="47"/>
  <c r="AC27" i="47"/>
  <c r="AH29" i="47"/>
  <c r="J30" i="47"/>
  <c r="AN31" i="47"/>
  <c r="AC7" i="47"/>
  <c r="AD7" i="47" s="1"/>
  <c r="AH9" i="47"/>
  <c r="AI9" i="47" s="1"/>
  <c r="J10" i="47"/>
  <c r="K10" i="47" s="1"/>
  <c r="AN11" i="47"/>
  <c r="X13" i="47"/>
  <c r="O14" i="47"/>
  <c r="P14" i="47" s="1"/>
  <c r="AC15" i="47"/>
  <c r="AD15" i="47" s="1"/>
  <c r="AH17" i="47"/>
  <c r="AI17" i="47" s="1"/>
  <c r="J18" i="47"/>
  <c r="AN19" i="47"/>
  <c r="X21" i="47"/>
  <c r="O22" i="47"/>
  <c r="AC23" i="47"/>
  <c r="J26" i="47"/>
  <c r="AN27" i="47"/>
  <c r="X29" i="47"/>
  <c r="O30" i="47"/>
  <c r="P30" i="47" s="1"/>
  <c r="AC31" i="47"/>
  <c r="H8" i="50"/>
  <c r="O5" i="47"/>
  <c r="M8" i="50"/>
  <c r="AN7" i="47"/>
  <c r="J42" i="47"/>
  <c r="O42" i="47"/>
  <c r="X43" i="47"/>
  <c r="AC43" i="47"/>
  <c r="AH43" i="47"/>
  <c r="AN43" i="47"/>
  <c r="J44" i="47"/>
  <c r="O44" i="47"/>
  <c r="J6" i="47"/>
  <c r="O6" i="47"/>
  <c r="X45" i="47"/>
  <c r="AC45" i="47"/>
  <c r="AH45" i="47"/>
  <c r="J5" i="47"/>
  <c r="AN45" i="47"/>
  <c r="X5" i="47"/>
  <c r="AC5" i="47"/>
  <c r="AH5" i="47"/>
  <c r="AN5" i="47"/>
  <c r="X6" i="47"/>
  <c r="Y6" i="47" s="1"/>
  <c r="AC6" i="47"/>
  <c r="AH6" i="47"/>
  <c r="AI6" i="47" s="1"/>
  <c r="AN6" i="47"/>
  <c r="AO6" i="47" s="1"/>
  <c r="R7" i="56" s="1"/>
  <c r="J7" i="47"/>
  <c r="K7" i="47" s="1"/>
  <c r="O7" i="47"/>
  <c r="P7" i="47" s="1"/>
  <c r="Q7" i="47" s="1"/>
  <c r="X8" i="47"/>
  <c r="AC8" i="47"/>
  <c r="AH8" i="47"/>
  <c r="AI8" i="47" s="1"/>
  <c r="AN8" i="47"/>
  <c r="AO8" i="47" s="1"/>
  <c r="J9" i="47"/>
  <c r="K9" i="47" s="1"/>
  <c r="O9" i="47"/>
  <c r="P9" i="47" s="1"/>
  <c r="X10" i="47"/>
  <c r="Y10" i="47" s="1"/>
  <c r="AC10" i="47"/>
  <c r="AD10" i="47" s="1"/>
  <c r="AH10" i="47"/>
  <c r="AI10" i="47" s="1"/>
  <c r="AN10" i="47"/>
  <c r="AO10" i="47" s="1"/>
  <c r="J11" i="47"/>
  <c r="K11" i="47" s="1"/>
  <c r="O11" i="47"/>
  <c r="P11" i="47" s="1"/>
  <c r="X12" i="47"/>
  <c r="Y12" i="47" s="1"/>
  <c r="AC12" i="47"/>
  <c r="AD12" i="47" s="1"/>
  <c r="AH12" i="47"/>
  <c r="AI12" i="47" s="1"/>
  <c r="AN12" i="47"/>
  <c r="AO12" i="47" s="1"/>
  <c r="J13" i="47"/>
  <c r="O13" i="47"/>
  <c r="X14" i="47"/>
  <c r="Y14" i="47" s="1"/>
  <c r="AC14" i="47"/>
  <c r="AD14" i="47" s="1"/>
  <c r="AH14" i="47"/>
  <c r="AI14" i="47" s="1"/>
  <c r="AN14" i="47"/>
  <c r="AO14" i="47" s="1"/>
  <c r="J15" i="47"/>
  <c r="K15" i="47" s="1"/>
  <c r="O15" i="47"/>
  <c r="P15" i="47" s="1"/>
  <c r="X16" i="47"/>
  <c r="Y16" i="47" s="1"/>
  <c r="AC16" i="47"/>
  <c r="AD16" i="47" s="1"/>
  <c r="AH16" i="47"/>
  <c r="AI16" i="47" s="1"/>
  <c r="AN16" i="47"/>
  <c r="AO16" i="47" s="1"/>
  <c r="J17" i="47"/>
  <c r="K17" i="47" s="1"/>
  <c r="O17" i="47"/>
  <c r="P17" i="47" s="1"/>
  <c r="X18" i="47"/>
  <c r="Y18" i="47" s="1"/>
  <c r="AC18" i="47"/>
  <c r="AH18" i="47"/>
  <c r="AN18" i="47"/>
  <c r="AO18" i="47" s="1"/>
  <c r="J19" i="47"/>
  <c r="K19" i="47" s="1"/>
  <c r="O19" i="47"/>
  <c r="X20" i="47"/>
  <c r="AC20" i="47"/>
  <c r="H5" i="50"/>
  <c r="M5" i="50"/>
  <c r="AH20" i="47"/>
  <c r="AI20" i="47" s="1"/>
  <c r="AN20" i="47"/>
  <c r="J21" i="47"/>
  <c r="O21" i="47"/>
  <c r="X22" i="47"/>
  <c r="AC22" i="47"/>
  <c r="AH22" i="47"/>
  <c r="AI22" i="47" s="1"/>
  <c r="AN22" i="47"/>
  <c r="J23" i="47"/>
  <c r="O23" i="47"/>
  <c r="X24" i="47"/>
  <c r="Y24" i="47" s="1"/>
  <c r="AC24" i="47"/>
  <c r="AH24" i="47"/>
  <c r="AN24" i="47"/>
  <c r="J25" i="47"/>
  <c r="K25" i="47" s="1"/>
  <c r="O25" i="47"/>
  <c r="X26" i="47"/>
  <c r="AC26" i="47"/>
  <c r="AH26" i="47"/>
  <c r="AI26" i="47" s="1"/>
  <c r="AN26" i="47"/>
  <c r="J27" i="47"/>
  <c r="O27" i="47"/>
  <c r="P27" i="47" s="1"/>
  <c r="X28" i="47"/>
  <c r="AC28" i="47"/>
  <c r="AH28" i="47"/>
  <c r="AI28" i="47" s="1"/>
  <c r="AN28" i="47"/>
  <c r="J29" i="47"/>
  <c r="K29" i="47" s="1"/>
  <c r="O29" i="47"/>
  <c r="X30" i="47"/>
  <c r="AC30" i="47"/>
  <c r="AH30" i="47"/>
  <c r="AN30" i="47"/>
  <c r="J31" i="47"/>
  <c r="O31" i="47"/>
  <c r="P31" i="47" s="1"/>
  <c r="X32" i="47"/>
  <c r="AC32" i="47"/>
  <c r="AH32" i="47"/>
  <c r="AN32" i="47"/>
  <c r="J33" i="47"/>
  <c r="O33" i="47"/>
  <c r="X34" i="47"/>
  <c r="AC34" i="47"/>
  <c r="AH34" i="47"/>
  <c r="AN34" i="47"/>
  <c r="J35" i="47"/>
  <c r="O35" i="47"/>
  <c r="X36" i="47"/>
  <c r="AC36" i="47"/>
  <c r="AH36" i="47"/>
  <c r="AN36" i="47"/>
  <c r="J37" i="47"/>
  <c r="O37" i="47"/>
  <c r="X38" i="47"/>
  <c r="AC38" i="47"/>
  <c r="AH38" i="47"/>
  <c r="AN38" i="47"/>
  <c r="J39" i="47"/>
  <c r="O39" i="47"/>
  <c r="X40" i="47"/>
  <c r="J41" i="47"/>
  <c r="O41" i="47"/>
  <c r="X42" i="47"/>
  <c r="AC42" i="47"/>
  <c r="AH42" i="47"/>
  <c r="AN42" i="47"/>
  <c r="J43" i="47"/>
  <c r="O43" i="47"/>
  <c r="X44" i="47"/>
  <c r="AC44" i="47"/>
  <c r="AH44" i="47"/>
  <c r="AN44" i="47"/>
  <c r="J45" i="47"/>
  <c r="O45" i="47"/>
  <c r="N12" i="49"/>
  <c r="K13" i="56" s="1"/>
  <c r="N35" i="49"/>
  <c r="M35" i="49"/>
  <c r="N36" i="49"/>
  <c r="M36" i="49"/>
  <c r="N37" i="49"/>
  <c r="M37" i="49"/>
  <c r="N38" i="49"/>
  <c r="M38" i="49"/>
  <c r="N39" i="49"/>
  <c r="M39" i="49"/>
  <c r="N40" i="49"/>
  <c r="M40" i="49"/>
  <c r="N41" i="49"/>
  <c r="K42" i="56" s="1"/>
  <c r="M41" i="49"/>
  <c r="N42" i="49"/>
  <c r="K43" i="56" s="1"/>
  <c r="M42" i="49"/>
  <c r="N43" i="49"/>
  <c r="K44" i="56" s="1"/>
  <c r="M43" i="49"/>
  <c r="N44" i="49"/>
  <c r="K45" i="56" s="1"/>
  <c r="M44" i="49"/>
  <c r="N45" i="49"/>
  <c r="K46" i="56" s="1"/>
  <c r="M45" i="49"/>
  <c r="AA35" i="48"/>
  <c r="Z35" i="48"/>
  <c r="AA36" i="48"/>
  <c r="Z36" i="48"/>
  <c r="AA37" i="48"/>
  <c r="Z37" i="48"/>
  <c r="AA38" i="48"/>
  <c r="Z38" i="48"/>
  <c r="AA39" i="48"/>
  <c r="Z39" i="48"/>
  <c r="AA40" i="48"/>
  <c r="Z40" i="48"/>
  <c r="AA41" i="48"/>
  <c r="Z41" i="48"/>
  <c r="AA42" i="48"/>
  <c r="Z42" i="48"/>
  <c r="AA43" i="48"/>
  <c r="Z43" i="48"/>
  <c r="AA44" i="48"/>
  <c r="Z44" i="48"/>
  <c r="AA45" i="48"/>
  <c r="Z45" i="48"/>
  <c r="T56" i="56"/>
  <c r="AA55" i="48"/>
  <c r="U56" i="56" s="1"/>
  <c r="Z55" i="48"/>
  <c r="AU6" i="47"/>
  <c r="AU7" i="47"/>
  <c r="AU8" i="47"/>
  <c r="AU9" i="47"/>
  <c r="AU10" i="47"/>
  <c r="AU11" i="47"/>
  <c r="AU12" i="47"/>
  <c r="AU13" i="47"/>
  <c r="AU14" i="47"/>
  <c r="AU15" i="47"/>
  <c r="AU16" i="47"/>
  <c r="AU17" i="47"/>
  <c r="AU18" i="47"/>
  <c r="AU19" i="47"/>
  <c r="N17" i="49"/>
  <c r="K18" i="56" s="1"/>
  <c r="M17" i="49"/>
  <c r="N34" i="49"/>
  <c r="K35" i="56" s="1"/>
  <c r="M34" i="49"/>
  <c r="N33" i="49"/>
  <c r="M33" i="49"/>
  <c r="N32" i="49"/>
  <c r="K33" i="56" s="1"/>
  <c r="M32" i="49"/>
  <c r="N31" i="49"/>
  <c r="K32" i="56" s="1"/>
  <c r="M31" i="49"/>
  <c r="N30" i="49"/>
  <c r="K31" i="56" s="1"/>
  <c r="M30" i="49"/>
  <c r="N29" i="49"/>
  <c r="K30" i="56" s="1"/>
  <c r="M29" i="49"/>
  <c r="M28" i="49"/>
  <c r="N27" i="49"/>
  <c r="K28" i="56" s="1"/>
  <c r="M27" i="49"/>
  <c r="M26" i="49"/>
  <c r="N24" i="49"/>
  <c r="K25" i="56" s="1"/>
  <c r="M24" i="49"/>
  <c r="N23" i="49"/>
  <c r="K24" i="56" s="1"/>
  <c r="M23" i="49"/>
  <c r="N21" i="49"/>
  <c r="K22" i="56" s="1"/>
  <c r="M20" i="49"/>
  <c r="N19" i="49"/>
  <c r="K20" i="56" s="1"/>
  <c r="M19" i="49"/>
  <c r="N18" i="49"/>
  <c r="K19" i="56" s="1"/>
  <c r="M18" i="49"/>
  <c r="J18" i="56"/>
  <c r="J20" i="56"/>
  <c r="J22" i="56"/>
  <c r="J24" i="56"/>
  <c r="J25" i="56"/>
  <c r="J28" i="56"/>
  <c r="J30" i="56"/>
  <c r="J31" i="56"/>
  <c r="J32" i="56"/>
  <c r="J33" i="56"/>
  <c r="J34" i="56"/>
  <c r="K34" i="56"/>
  <c r="J35" i="56"/>
  <c r="J36" i="56"/>
  <c r="K36" i="56"/>
  <c r="J37" i="56"/>
  <c r="K37" i="56"/>
  <c r="J38" i="56"/>
  <c r="K38" i="56"/>
  <c r="J39" i="56"/>
  <c r="K39" i="56"/>
  <c r="J40" i="56"/>
  <c r="K40" i="56"/>
  <c r="J41" i="56"/>
  <c r="J42" i="56"/>
  <c r="J43" i="56"/>
  <c r="J44" i="56"/>
  <c r="J45" i="56"/>
  <c r="J46" i="56"/>
  <c r="P6" i="47"/>
  <c r="Q6" i="47" s="1"/>
  <c r="T6" i="47"/>
  <c r="U6" i="47" s="1"/>
  <c r="AD6" i="47"/>
  <c r="Y7" i="47"/>
  <c r="T8" i="47"/>
  <c r="T9" i="47"/>
  <c r="Y9" i="47"/>
  <c r="P10" i="47"/>
  <c r="T10" i="47"/>
  <c r="T11" i="47"/>
  <c r="Y11" i="47"/>
  <c r="K12" i="47"/>
  <c r="T12" i="47"/>
  <c r="K13" i="47"/>
  <c r="P13" i="47"/>
  <c r="T13" i="47"/>
  <c r="K14" i="47"/>
  <c r="T14" i="47"/>
  <c r="T15" i="47"/>
  <c r="AI15" i="47"/>
  <c r="AO15" i="47"/>
  <c r="T16" i="47"/>
  <c r="T17" i="47"/>
  <c r="T18" i="47"/>
  <c r="AD18" i="47"/>
  <c r="AI18" i="47"/>
  <c r="P19" i="47"/>
  <c r="T19" i="47"/>
  <c r="Y19" i="47"/>
  <c r="AI19" i="47"/>
  <c r="AO19" i="47"/>
  <c r="K20" i="47"/>
  <c r="T20" i="47"/>
  <c r="Y20" i="47"/>
  <c r="AO20" i="47"/>
  <c r="K21" i="47"/>
  <c r="P21" i="47"/>
  <c r="T21" i="47"/>
  <c r="AD21" i="47"/>
  <c r="AI21" i="47"/>
  <c r="AO21" i="47"/>
  <c r="K22" i="47"/>
  <c r="P22" i="47"/>
  <c r="T22" i="47"/>
  <c r="Y22" i="47"/>
  <c r="AD22" i="47"/>
  <c r="AO22" i="47"/>
  <c r="K23" i="47"/>
  <c r="P23" i="47"/>
  <c r="T23" i="47"/>
  <c r="Y23" i="47"/>
  <c r="AD23" i="47"/>
  <c r="AI23" i="47"/>
  <c r="AO23" i="47"/>
  <c r="K24" i="47"/>
  <c r="P24" i="47"/>
  <c r="T24" i="47"/>
  <c r="AD24" i="47"/>
  <c r="AI24" i="47"/>
  <c r="AO24" i="47"/>
  <c r="P25" i="47"/>
  <c r="M26" i="56" s="1"/>
  <c r="Y25" i="47"/>
  <c r="O26" i="56" s="1"/>
  <c r="K26" i="47"/>
  <c r="T26" i="47"/>
  <c r="Y26" i="47"/>
  <c r="AD26" i="47"/>
  <c r="AO26" i="47"/>
  <c r="T27" i="47"/>
  <c r="Y27" i="47"/>
  <c r="AD27" i="47"/>
  <c r="AI27" i="47"/>
  <c r="K28" i="47"/>
  <c r="P28" i="47"/>
  <c r="T28" i="47"/>
  <c r="Y28" i="47"/>
  <c r="AD28" i="47"/>
  <c r="AO28" i="47"/>
  <c r="P29" i="47"/>
  <c r="T29" i="47"/>
  <c r="Y29" i="47"/>
  <c r="AD29" i="47"/>
  <c r="AI29" i="47"/>
  <c r="AO29" i="47"/>
  <c r="K30" i="47"/>
  <c r="T30" i="47"/>
  <c r="Y30" i="47"/>
  <c r="AD30" i="47"/>
  <c r="AI30" i="47"/>
  <c r="AO30" i="47"/>
  <c r="K31" i="47"/>
  <c r="T31" i="47"/>
  <c r="Y31" i="47"/>
  <c r="AD31" i="47"/>
  <c r="AI31" i="47"/>
  <c r="AO31" i="47"/>
  <c r="K32" i="47"/>
  <c r="P32" i="47"/>
  <c r="T32" i="47"/>
  <c r="Y32" i="47"/>
  <c r="AD32" i="47"/>
  <c r="AI32" i="47"/>
  <c r="AO32" i="47"/>
  <c r="K33" i="47"/>
  <c r="T33" i="47"/>
  <c r="Y33" i="47"/>
  <c r="AD33" i="47"/>
  <c r="AI33" i="47"/>
  <c r="AO33" i="47"/>
  <c r="K34" i="47"/>
  <c r="P34" i="47"/>
  <c r="T34" i="47"/>
  <c r="Y34" i="47"/>
  <c r="AD34" i="47"/>
  <c r="AI34" i="47"/>
  <c r="AO34" i="47"/>
  <c r="K35" i="47"/>
  <c r="P35" i="47"/>
  <c r="T35" i="47"/>
  <c r="Y35" i="47"/>
  <c r="AD35" i="47"/>
  <c r="AI35" i="47"/>
  <c r="AO35" i="47"/>
  <c r="K36" i="47"/>
  <c r="P36" i="47"/>
  <c r="T36" i="47"/>
  <c r="Y36" i="47"/>
  <c r="I9" i="50"/>
  <c r="I10" i="50"/>
  <c r="I11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I31" i="50"/>
  <c r="I32" i="50"/>
  <c r="I33" i="50"/>
  <c r="I34" i="50"/>
  <c r="I35" i="50"/>
  <c r="I36" i="50"/>
  <c r="I37" i="50"/>
  <c r="I38" i="50"/>
  <c r="I39" i="50"/>
  <c r="I40" i="50"/>
  <c r="I41" i="50"/>
  <c r="I42" i="50"/>
  <c r="I43" i="50"/>
  <c r="I44" i="50"/>
  <c r="I45" i="50"/>
  <c r="N25" i="50"/>
  <c r="N40" i="50"/>
  <c r="R9" i="50"/>
  <c r="R10" i="50"/>
  <c r="R11" i="50"/>
  <c r="R12" i="50"/>
  <c r="R13" i="50"/>
  <c r="R14" i="50"/>
  <c r="R15" i="50"/>
  <c r="R16" i="50"/>
  <c r="R17" i="50"/>
  <c r="R18" i="50"/>
  <c r="R19" i="50"/>
  <c r="R20" i="50"/>
  <c r="R21" i="50"/>
  <c r="R22" i="50"/>
  <c r="R23" i="50"/>
  <c r="R24" i="50"/>
  <c r="R25" i="50"/>
  <c r="R26" i="50"/>
  <c r="R27" i="50"/>
  <c r="R28" i="50"/>
  <c r="R29" i="50"/>
  <c r="R30" i="50"/>
  <c r="R31" i="50"/>
  <c r="R32" i="50"/>
  <c r="R33" i="50"/>
  <c r="R34" i="50"/>
  <c r="R35" i="50"/>
  <c r="R36" i="50"/>
  <c r="R37" i="50"/>
  <c r="R39" i="50"/>
  <c r="R40" i="50"/>
  <c r="R41" i="50"/>
  <c r="R42" i="50"/>
  <c r="R43" i="50"/>
  <c r="R44" i="50"/>
  <c r="R45" i="50"/>
  <c r="AH7" i="47"/>
  <c r="S25" i="47"/>
  <c r="T25" i="47" s="1"/>
  <c r="AC25" i="47"/>
  <c r="AD25" i="47" s="1"/>
  <c r="P26" i="56" s="1"/>
  <c r="AH25" i="47"/>
  <c r="AI25" i="47" s="1"/>
  <c r="Q26" i="56" s="1"/>
  <c r="AN25" i="47"/>
  <c r="AO25" i="47" s="1"/>
  <c r="R26" i="56" s="1"/>
  <c r="AD36" i="47"/>
  <c r="AI36" i="47"/>
  <c r="AO36" i="47"/>
  <c r="K37" i="47"/>
  <c r="P37" i="47"/>
  <c r="T37" i="47"/>
  <c r="Y37" i="47"/>
  <c r="AD37" i="47"/>
  <c r="AI37" i="47"/>
  <c r="AO37" i="47"/>
  <c r="K38" i="47"/>
  <c r="P38" i="47"/>
  <c r="T38" i="47"/>
  <c r="Y38" i="47"/>
  <c r="AD38" i="47"/>
  <c r="AI38" i="47"/>
  <c r="AO38" i="47"/>
  <c r="K39" i="47"/>
  <c r="P39" i="47"/>
  <c r="T39" i="47"/>
  <c r="Y39" i="47"/>
  <c r="AD39" i="47"/>
  <c r="AI39" i="47"/>
  <c r="AO39" i="47"/>
  <c r="K40" i="47"/>
  <c r="P40" i="47"/>
  <c r="M41" i="56" s="1"/>
  <c r="Y40" i="47"/>
  <c r="O41" i="56" s="1"/>
  <c r="K41" i="47"/>
  <c r="P41" i="47"/>
  <c r="T41" i="47"/>
  <c r="Y41" i="47"/>
  <c r="AD41" i="47"/>
  <c r="AI41" i="47"/>
  <c r="AO41" i="47"/>
  <c r="K42" i="47"/>
  <c r="P42" i="47"/>
  <c r="T42" i="47"/>
  <c r="Y42" i="47"/>
  <c r="AD42" i="47"/>
  <c r="AI42" i="47"/>
  <c r="AO42" i="47"/>
  <c r="K43" i="47"/>
  <c r="P43" i="47"/>
  <c r="T43" i="47"/>
  <c r="Y43" i="47"/>
  <c r="AD43" i="47"/>
  <c r="AI43" i="47"/>
  <c r="AO43" i="47"/>
  <c r="K44" i="47"/>
  <c r="P44" i="47"/>
  <c r="T44" i="47"/>
  <c r="Y44" i="47"/>
  <c r="AD44" i="47"/>
  <c r="AI44" i="47"/>
  <c r="AO44" i="47"/>
  <c r="K45" i="47"/>
  <c r="P45" i="47"/>
  <c r="T45" i="47"/>
  <c r="Y45" i="47"/>
  <c r="AD45" i="47"/>
  <c r="AI45" i="47"/>
  <c r="AO45" i="47"/>
  <c r="N6" i="50"/>
  <c r="R6" i="50"/>
  <c r="I7" i="50"/>
  <c r="N7" i="50"/>
  <c r="R7" i="50"/>
  <c r="R8" i="50"/>
  <c r="S40" i="47"/>
  <c r="T40" i="47" s="1"/>
  <c r="AC40" i="47"/>
  <c r="AD40" i="47" s="1"/>
  <c r="P41" i="56" s="1"/>
  <c r="AH40" i="47"/>
  <c r="AI40" i="47" s="1"/>
  <c r="Q41" i="56" s="1"/>
  <c r="AN40" i="47"/>
  <c r="AO40" i="47" s="1"/>
  <c r="R41" i="56" s="1"/>
  <c r="T5" i="50"/>
  <c r="X8" i="48"/>
  <c r="D8" i="48"/>
  <c r="C8" i="48"/>
  <c r="X7" i="48"/>
  <c r="D7" i="48"/>
  <c r="C7" i="48"/>
  <c r="X6" i="48"/>
  <c r="D6" i="48"/>
  <c r="C6" i="48"/>
  <c r="X5" i="48"/>
  <c r="X2" i="48"/>
  <c r="N9" i="49" l="1"/>
  <c r="K10" i="56" s="1"/>
  <c r="J10" i="56"/>
  <c r="N7" i="49"/>
  <c r="K8" i="56" s="1"/>
  <c r="J13" i="56"/>
  <c r="M7" i="49"/>
  <c r="J16" i="56"/>
  <c r="J12" i="56"/>
  <c r="M11" i="49"/>
  <c r="M6" i="49"/>
  <c r="M15" i="49"/>
  <c r="N14" i="49"/>
  <c r="K15" i="56" s="1"/>
  <c r="J14" i="56"/>
  <c r="J17" i="56"/>
  <c r="M16" i="49"/>
  <c r="J15" i="56"/>
  <c r="P8" i="56"/>
  <c r="AE7" i="47"/>
  <c r="AV39" i="47"/>
  <c r="M8" i="49"/>
  <c r="J9" i="56"/>
  <c r="Y21" i="47"/>
  <c r="AO17" i="47"/>
  <c r="AO9" i="47"/>
  <c r="R10" i="56" s="1"/>
  <c r="AO27" i="47"/>
  <c r="K18" i="47"/>
  <c r="L19" i="56" s="1"/>
  <c r="P20" i="47"/>
  <c r="AD19" i="47"/>
  <c r="AV33" i="47"/>
  <c r="AD20" i="47"/>
  <c r="Y13" i="47"/>
  <c r="O14" i="56" s="1"/>
  <c r="AV35" i="47"/>
  <c r="AO11" i="47"/>
  <c r="AP11" i="47" s="1"/>
  <c r="P26" i="47"/>
  <c r="AV37" i="47"/>
  <c r="I8" i="50"/>
  <c r="G9" i="56" s="1"/>
  <c r="N13" i="49"/>
  <c r="K14" i="56" s="1"/>
  <c r="N20" i="49"/>
  <c r="K21" i="56" s="1"/>
  <c r="J26" i="56"/>
  <c r="M25" i="49"/>
  <c r="J23" i="56"/>
  <c r="M22" i="49"/>
  <c r="M10" i="49"/>
  <c r="N10" i="49"/>
  <c r="K11" i="56" s="1"/>
  <c r="N26" i="49"/>
  <c r="K27" i="56" s="1"/>
  <c r="N28" i="49"/>
  <c r="K29" i="56" s="1"/>
  <c r="AV27" i="47"/>
  <c r="K27" i="47"/>
  <c r="AV17" i="47"/>
  <c r="Q25" i="47"/>
  <c r="AV29" i="47"/>
  <c r="AV21" i="47"/>
  <c r="AV19" i="47"/>
  <c r="AV11" i="47"/>
  <c r="AV31" i="47"/>
  <c r="AV23" i="47"/>
  <c r="AV13" i="47"/>
  <c r="K6" i="47"/>
  <c r="L6" i="47" s="1"/>
  <c r="Z25" i="47"/>
  <c r="AV15" i="47"/>
  <c r="AV9" i="47"/>
  <c r="Z40" i="47"/>
  <c r="Q40" i="47"/>
  <c r="AV44" i="47"/>
  <c r="AV42" i="47"/>
  <c r="AV38" i="47"/>
  <c r="AV36" i="47"/>
  <c r="AV34" i="47"/>
  <c r="AV32" i="47"/>
  <c r="AV30" i="47"/>
  <c r="AV28" i="47"/>
  <c r="AV26" i="47"/>
  <c r="AV24" i="47"/>
  <c r="AV22" i="47"/>
  <c r="AV20" i="47"/>
  <c r="AV18" i="47"/>
  <c r="AV16" i="47"/>
  <c r="AV14" i="47"/>
  <c r="AV12" i="47"/>
  <c r="AV10" i="47"/>
  <c r="AV8" i="47"/>
  <c r="AV6" i="47"/>
  <c r="AV25" i="47"/>
  <c r="AV5" i="47"/>
  <c r="AV45" i="47"/>
  <c r="AV43" i="47"/>
  <c r="AV41" i="47"/>
  <c r="AV40" i="47"/>
  <c r="AV7" i="47"/>
  <c r="AP40" i="47"/>
  <c r="AJ40" i="47"/>
  <c r="AE40" i="47"/>
  <c r="AP25" i="47"/>
  <c r="AJ25" i="47"/>
  <c r="AE25" i="47"/>
  <c r="Y6" i="48"/>
  <c r="Y7" i="48"/>
  <c r="Y8" i="48"/>
  <c r="Y9" i="48"/>
  <c r="Y10" i="48"/>
  <c r="Y11" i="48"/>
  <c r="Y12" i="48"/>
  <c r="Y13" i="48"/>
  <c r="Y14" i="48"/>
  <c r="Y15" i="48"/>
  <c r="Y16" i="48"/>
  <c r="Y34" i="48"/>
  <c r="Y33" i="48"/>
  <c r="Y32" i="48"/>
  <c r="Y31" i="48"/>
  <c r="Y30" i="48"/>
  <c r="Y29" i="48"/>
  <c r="Y28" i="48"/>
  <c r="Y27" i="48"/>
  <c r="Y26" i="48"/>
  <c r="Y25" i="48"/>
  <c r="Y24" i="48"/>
  <c r="Y23" i="48"/>
  <c r="Y22" i="48"/>
  <c r="Y21" i="48"/>
  <c r="Y20" i="48"/>
  <c r="Y19" i="48"/>
  <c r="Y18" i="48"/>
  <c r="Y17" i="48"/>
  <c r="N41" i="56"/>
  <c r="U40" i="47"/>
  <c r="I9" i="56"/>
  <c r="S8" i="50"/>
  <c r="I8" i="56"/>
  <c r="S7" i="50"/>
  <c r="H8" i="56"/>
  <c r="O7" i="50"/>
  <c r="G8" i="56"/>
  <c r="J7" i="50"/>
  <c r="I7" i="56"/>
  <c r="S6" i="50"/>
  <c r="H7" i="56"/>
  <c r="O6" i="50"/>
  <c r="G7" i="56"/>
  <c r="J6" i="50"/>
  <c r="R46" i="56"/>
  <c r="AP45" i="47"/>
  <c r="Q46" i="56"/>
  <c r="AJ45" i="47"/>
  <c r="P46" i="56"/>
  <c r="AE45" i="47"/>
  <c r="O46" i="56"/>
  <c r="Z45" i="47"/>
  <c r="N46" i="56"/>
  <c r="U45" i="47"/>
  <c r="M46" i="56"/>
  <c r="Q45" i="47"/>
  <c r="L46" i="56"/>
  <c r="L45" i="47"/>
  <c r="R45" i="56"/>
  <c r="AP44" i="47"/>
  <c r="Q45" i="56"/>
  <c r="AJ44" i="47"/>
  <c r="P45" i="56"/>
  <c r="AE44" i="47"/>
  <c r="O45" i="56"/>
  <c r="Z44" i="47"/>
  <c r="N45" i="56"/>
  <c r="U44" i="47"/>
  <c r="M45" i="56"/>
  <c r="Q44" i="47"/>
  <c r="L45" i="56"/>
  <c r="L44" i="47"/>
  <c r="R44" i="56"/>
  <c r="AP43" i="47"/>
  <c r="Q44" i="56"/>
  <c r="AJ43" i="47"/>
  <c r="P44" i="56"/>
  <c r="AE43" i="47"/>
  <c r="O44" i="56"/>
  <c r="Z43" i="47"/>
  <c r="N44" i="56"/>
  <c r="U43" i="47"/>
  <c r="M44" i="56"/>
  <c r="Q43" i="47"/>
  <c r="L44" i="56"/>
  <c r="L43" i="47"/>
  <c r="R43" i="56"/>
  <c r="AP42" i="47"/>
  <c r="Q43" i="56"/>
  <c r="AJ42" i="47"/>
  <c r="P43" i="56"/>
  <c r="AE42" i="47"/>
  <c r="O43" i="56"/>
  <c r="Z42" i="47"/>
  <c r="N43" i="56"/>
  <c r="U42" i="47"/>
  <c r="M43" i="56"/>
  <c r="Q42" i="47"/>
  <c r="L43" i="56"/>
  <c r="L42" i="47"/>
  <c r="R42" i="56"/>
  <c r="AP41" i="47"/>
  <c r="Q42" i="56"/>
  <c r="AJ41" i="47"/>
  <c r="P42" i="56"/>
  <c r="AE41" i="47"/>
  <c r="O42" i="56"/>
  <c r="Z41" i="47"/>
  <c r="N42" i="56"/>
  <c r="U41" i="47"/>
  <c r="M42" i="56"/>
  <c r="Q41" i="47"/>
  <c r="L42" i="56"/>
  <c r="L41" i="47"/>
  <c r="L41" i="56"/>
  <c r="K41" i="56" s="1"/>
  <c r="L40" i="47"/>
  <c r="R40" i="56"/>
  <c r="AP39" i="47"/>
  <c r="Q40" i="56"/>
  <c r="AJ39" i="47"/>
  <c r="P40" i="56"/>
  <c r="AE39" i="47"/>
  <c r="O40" i="56"/>
  <c r="Z39" i="47"/>
  <c r="N40" i="56"/>
  <c r="U39" i="47"/>
  <c r="M40" i="56"/>
  <c r="Q39" i="47"/>
  <c r="L40" i="56"/>
  <c r="L39" i="47"/>
  <c r="R39" i="56"/>
  <c r="AP38" i="47"/>
  <c r="Q39" i="56"/>
  <c r="AJ38" i="47"/>
  <c r="P39" i="56"/>
  <c r="AE38" i="47"/>
  <c r="O39" i="56"/>
  <c r="Z38" i="47"/>
  <c r="N39" i="56"/>
  <c r="U38" i="47"/>
  <c r="M39" i="56"/>
  <c r="Q38" i="47"/>
  <c r="L39" i="56"/>
  <c r="L38" i="47"/>
  <c r="R38" i="56"/>
  <c r="AP37" i="47"/>
  <c r="Q38" i="56"/>
  <c r="AJ37" i="47"/>
  <c r="P38" i="56"/>
  <c r="AE37" i="47"/>
  <c r="O38" i="56"/>
  <c r="Z37" i="47"/>
  <c r="N38" i="56"/>
  <c r="U37" i="47"/>
  <c r="M38" i="56"/>
  <c r="Q37" i="47"/>
  <c r="L38" i="56"/>
  <c r="L37" i="47"/>
  <c r="R37" i="56"/>
  <c r="AP36" i="47"/>
  <c r="Q37" i="56"/>
  <c r="AJ36" i="47"/>
  <c r="P37" i="56"/>
  <c r="AE36" i="47"/>
  <c r="N26" i="56"/>
  <c r="U25" i="47"/>
  <c r="I46" i="56"/>
  <c r="S45" i="50"/>
  <c r="I45" i="56"/>
  <c r="S44" i="50"/>
  <c r="I44" i="56"/>
  <c r="S43" i="50"/>
  <c r="I43" i="56"/>
  <c r="S42" i="50"/>
  <c r="I42" i="56"/>
  <c r="S41" i="50"/>
  <c r="I41" i="56"/>
  <c r="S40" i="50"/>
  <c r="I40" i="56"/>
  <c r="S39" i="50"/>
  <c r="I38" i="56"/>
  <c r="S37" i="50"/>
  <c r="I37" i="56"/>
  <c r="S36" i="50"/>
  <c r="I36" i="56"/>
  <c r="S35" i="50"/>
  <c r="I35" i="56"/>
  <c r="S34" i="50"/>
  <c r="I34" i="56"/>
  <c r="S33" i="50"/>
  <c r="I33" i="56"/>
  <c r="S32" i="50"/>
  <c r="I32" i="56"/>
  <c r="S31" i="50"/>
  <c r="I31" i="56"/>
  <c r="S30" i="50"/>
  <c r="I30" i="56"/>
  <c r="S29" i="50"/>
  <c r="I29" i="56"/>
  <c r="S28" i="50"/>
  <c r="I28" i="56"/>
  <c r="S27" i="50"/>
  <c r="I27" i="56"/>
  <c r="S26" i="50"/>
  <c r="I26" i="56"/>
  <c r="S25" i="50"/>
  <c r="I25" i="56"/>
  <c r="S24" i="50"/>
  <c r="I24" i="56"/>
  <c r="S23" i="50"/>
  <c r="I23" i="56"/>
  <c r="S22" i="50"/>
  <c r="I22" i="56"/>
  <c r="S21" i="50"/>
  <c r="I21" i="56"/>
  <c r="S20" i="50"/>
  <c r="I20" i="56"/>
  <c r="S19" i="50"/>
  <c r="I19" i="56"/>
  <c r="S18" i="50"/>
  <c r="I18" i="56"/>
  <c r="S17" i="50"/>
  <c r="I17" i="56"/>
  <c r="S16" i="50"/>
  <c r="I16" i="56"/>
  <c r="S15" i="50"/>
  <c r="I15" i="56"/>
  <c r="S14" i="50"/>
  <c r="I14" i="56"/>
  <c r="S13" i="50"/>
  <c r="I13" i="56"/>
  <c r="S12" i="50"/>
  <c r="I12" i="56"/>
  <c r="S11" i="50"/>
  <c r="I11" i="56"/>
  <c r="S10" i="50"/>
  <c r="I10" i="56"/>
  <c r="S9" i="50"/>
  <c r="H41" i="56"/>
  <c r="O40" i="50"/>
  <c r="H26" i="56"/>
  <c r="O25" i="50"/>
  <c r="G46" i="56"/>
  <c r="J45" i="50"/>
  <c r="G45" i="56"/>
  <c r="J44" i="50"/>
  <c r="G44" i="56"/>
  <c r="J43" i="50"/>
  <c r="G43" i="56"/>
  <c r="J42" i="50"/>
  <c r="G42" i="56"/>
  <c r="J41" i="50"/>
  <c r="G41" i="56"/>
  <c r="J40" i="50"/>
  <c r="G40" i="56"/>
  <c r="J39" i="50"/>
  <c r="G39" i="56"/>
  <c r="J38" i="50"/>
  <c r="G38" i="56"/>
  <c r="J37" i="50"/>
  <c r="G37" i="56"/>
  <c r="J36" i="50"/>
  <c r="G36" i="56"/>
  <c r="J35" i="50"/>
  <c r="G35" i="56"/>
  <c r="J34" i="50"/>
  <c r="G34" i="56"/>
  <c r="J33" i="50"/>
  <c r="G33" i="56"/>
  <c r="J32" i="50"/>
  <c r="G32" i="56"/>
  <c r="J31" i="50"/>
  <c r="G31" i="56"/>
  <c r="J30" i="50"/>
  <c r="G30" i="56"/>
  <c r="J29" i="50"/>
  <c r="G29" i="56"/>
  <c r="J28" i="50"/>
  <c r="G28" i="56"/>
  <c r="J27" i="50"/>
  <c r="G27" i="56"/>
  <c r="J26" i="50"/>
  <c r="G26" i="56"/>
  <c r="J25" i="50"/>
  <c r="G25" i="56"/>
  <c r="J24" i="50"/>
  <c r="G24" i="56"/>
  <c r="J23" i="50"/>
  <c r="G23" i="56"/>
  <c r="J22" i="50"/>
  <c r="G22" i="56"/>
  <c r="J21" i="50"/>
  <c r="G21" i="56"/>
  <c r="J20" i="50"/>
  <c r="G20" i="56"/>
  <c r="J19" i="50"/>
  <c r="G19" i="56"/>
  <c r="J18" i="50"/>
  <c r="G18" i="56"/>
  <c r="J17" i="50"/>
  <c r="G17" i="56"/>
  <c r="J16" i="50"/>
  <c r="G16" i="56"/>
  <c r="J15" i="50"/>
  <c r="G15" i="56"/>
  <c r="J14" i="50"/>
  <c r="G14" i="56"/>
  <c r="J13" i="50"/>
  <c r="G13" i="56"/>
  <c r="J12" i="50"/>
  <c r="G12" i="56"/>
  <c r="J11" i="50"/>
  <c r="G11" i="56"/>
  <c r="J10" i="50"/>
  <c r="G10" i="56"/>
  <c r="J9" i="50"/>
  <c r="O37" i="56"/>
  <c r="Z36" i="47"/>
  <c r="N37" i="56"/>
  <c r="U36" i="47"/>
  <c r="M37" i="56"/>
  <c r="Q36" i="47"/>
  <c r="L37" i="56"/>
  <c r="L36" i="47"/>
  <c r="R36" i="56"/>
  <c r="AP35" i="47"/>
  <c r="Q36" i="56"/>
  <c r="AJ35" i="47"/>
  <c r="P36" i="56"/>
  <c r="AE35" i="47"/>
  <c r="O36" i="56"/>
  <c r="Z35" i="47"/>
  <c r="N36" i="56"/>
  <c r="U35" i="47"/>
  <c r="M36" i="56"/>
  <c r="Q35" i="47"/>
  <c r="L36" i="56"/>
  <c r="L35" i="47"/>
  <c r="R35" i="56"/>
  <c r="AP34" i="47"/>
  <c r="Q35" i="56"/>
  <c r="AJ34" i="47"/>
  <c r="P35" i="56"/>
  <c r="AE34" i="47"/>
  <c r="O35" i="56"/>
  <c r="Z34" i="47"/>
  <c r="N35" i="56"/>
  <c r="U34" i="47"/>
  <c r="M35" i="56"/>
  <c r="Q34" i="47"/>
  <c r="L35" i="56"/>
  <c r="L34" i="47"/>
  <c r="R34" i="56"/>
  <c r="AP33" i="47"/>
  <c r="Q34" i="56"/>
  <c r="AJ33" i="47"/>
  <c r="P34" i="56"/>
  <c r="AE33" i="47"/>
  <c r="O34" i="56"/>
  <c r="Z33" i="47"/>
  <c r="N34" i="56"/>
  <c r="U33" i="47"/>
  <c r="L34" i="56"/>
  <c r="L33" i="47"/>
  <c r="R33" i="56"/>
  <c r="AP32" i="47"/>
  <c r="Q33" i="56"/>
  <c r="AJ32" i="47"/>
  <c r="P33" i="56"/>
  <c r="AE32" i="47"/>
  <c r="O33" i="56"/>
  <c r="Z32" i="47"/>
  <c r="N33" i="56"/>
  <c r="U32" i="47"/>
  <c r="M33" i="56"/>
  <c r="Q32" i="47"/>
  <c r="L33" i="56"/>
  <c r="L32" i="47"/>
  <c r="R32" i="56"/>
  <c r="AP31" i="47"/>
  <c r="Q32" i="56"/>
  <c r="AJ31" i="47"/>
  <c r="P32" i="56"/>
  <c r="AE31" i="47"/>
  <c r="O32" i="56"/>
  <c r="Z31" i="47"/>
  <c r="N32" i="56"/>
  <c r="U31" i="47"/>
  <c r="M32" i="56"/>
  <c r="Q31" i="47"/>
  <c r="L32" i="56"/>
  <c r="L31" i="47"/>
  <c r="R31" i="56"/>
  <c r="AP30" i="47"/>
  <c r="Q31" i="56"/>
  <c r="AJ30" i="47"/>
  <c r="P31" i="56"/>
  <c r="AE30" i="47"/>
  <c r="O31" i="56"/>
  <c r="Z30" i="47"/>
  <c r="N31" i="56"/>
  <c r="U30" i="47"/>
  <c r="M31" i="56"/>
  <c r="Q30" i="47"/>
  <c r="L31" i="56"/>
  <c r="L30" i="47"/>
  <c r="R30" i="56"/>
  <c r="AP29" i="47"/>
  <c r="Q30" i="56"/>
  <c r="AJ29" i="47"/>
  <c r="P30" i="56"/>
  <c r="AE29" i="47"/>
  <c r="O30" i="56"/>
  <c r="Z29" i="47"/>
  <c r="N30" i="56"/>
  <c r="U29" i="47"/>
  <c r="M30" i="56"/>
  <c r="Q29" i="47"/>
  <c r="L30" i="56"/>
  <c r="L29" i="47"/>
  <c r="R29" i="56"/>
  <c r="AP28" i="47"/>
  <c r="Q29" i="56"/>
  <c r="AJ28" i="47"/>
  <c r="P29" i="56"/>
  <c r="AE28" i="47"/>
  <c r="O29" i="56"/>
  <c r="Z28" i="47"/>
  <c r="N29" i="56"/>
  <c r="U28" i="47"/>
  <c r="M29" i="56"/>
  <c r="Q28" i="47"/>
  <c r="L29" i="56"/>
  <c r="L28" i="47"/>
  <c r="R28" i="56"/>
  <c r="AP27" i="47"/>
  <c r="Q28" i="56"/>
  <c r="AJ27" i="47"/>
  <c r="P28" i="56"/>
  <c r="AE27" i="47"/>
  <c r="O28" i="56"/>
  <c r="Z27" i="47"/>
  <c r="N28" i="56"/>
  <c r="U27" i="47"/>
  <c r="M28" i="56"/>
  <c r="Q27" i="47"/>
  <c r="L28" i="56"/>
  <c r="L27" i="47"/>
  <c r="R27" i="56"/>
  <c r="AP26" i="47"/>
  <c r="Q27" i="56"/>
  <c r="AJ26" i="47"/>
  <c r="P27" i="56"/>
  <c r="AE26" i="47"/>
  <c r="O27" i="56"/>
  <c r="Z26" i="47"/>
  <c r="N27" i="56"/>
  <c r="U26" i="47"/>
  <c r="M27" i="56"/>
  <c r="Q26" i="47"/>
  <c r="L27" i="56"/>
  <c r="L26" i="47"/>
  <c r="L26" i="56"/>
  <c r="K26" i="56" s="1"/>
  <c r="L25" i="47"/>
  <c r="R25" i="56"/>
  <c r="AP24" i="47"/>
  <c r="Q25" i="56"/>
  <c r="AJ24" i="47"/>
  <c r="P25" i="56"/>
  <c r="AE24" i="47"/>
  <c r="O25" i="56"/>
  <c r="Z24" i="47"/>
  <c r="N25" i="56"/>
  <c r="U24" i="47"/>
  <c r="M25" i="56"/>
  <c r="Q24" i="47"/>
  <c r="L25" i="56"/>
  <c r="L24" i="47"/>
  <c r="R24" i="56"/>
  <c r="AP23" i="47"/>
  <c r="Q24" i="56"/>
  <c r="AJ23" i="47"/>
  <c r="P24" i="56"/>
  <c r="AE23" i="47"/>
  <c r="O24" i="56"/>
  <c r="Z23" i="47"/>
  <c r="N24" i="56"/>
  <c r="U23" i="47"/>
  <c r="M24" i="56"/>
  <c r="Q23" i="47"/>
  <c r="L24" i="56"/>
  <c r="L23" i="47"/>
  <c r="R23" i="56"/>
  <c r="AP22" i="47"/>
  <c r="Q23" i="56"/>
  <c r="AJ22" i="47"/>
  <c r="P23" i="56"/>
  <c r="AE22" i="47"/>
  <c r="O23" i="56"/>
  <c r="Z22" i="47"/>
  <c r="N23" i="56"/>
  <c r="U22" i="47"/>
  <c r="M23" i="56"/>
  <c r="Q22" i="47"/>
  <c r="L23" i="56"/>
  <c r="L22" i="47"/>
  <c r="R22" i="56"/>
  <c r="AP21" i="47"/>
  <c r="Q22" i="56"/>
  <c r="AJ21" i="47"/>
  <c r="P22" i="56"/>
  <c r="AE21" i="47"/>
  <c r="O22" i="56"/>
  <c r="Z21" i="47"/>
  <c r="N22" i="56"/>
  <c r="U21" i="47"/>
  <c r="M22" i="56"/>
  <c r="Q21" i="47"/>
  <c r="L22" i="56"/>
  <c r="L21" i="47"/>
  <c r="R21" i="56"/>
  <c r="AP20" i="47"/>
  <c r="Q21" i="56"/>
  <c r="AJ20" i="47"/>
  <c r="P21" i="56"/>
  <c r="AE20" i="47"/>
  <c r="O21" i="56"/>
  <c r="Z20" i="47"/>
  <c r="N21" i="56"/>
  <c r="U20" i="47"/>
  <c r="M21" i="56"/>
  <c r="Q20" i="47"/>
  <c r="L21" i="56"/>
  <c r="L20" i="47"/>
  <c r="R20" i="56"/>
  <c r="AP19" i="47"/>
  <c r="Q20" i="56"/>
  <c r="AJ19" i="47"/>
  <c r="P20" i="56"/>
  <c r="AE19" i="47"/>
  <c r="O20" i="56"/>
  <c r="Z19" i="47"/>
  <c r="N20" i="56"/>
  <c r="U19" i="47"/>
  <c r="M20" i="56"/>
  <c r="Q19" i="47"/>
  <c r="L20" i="56"/>
  <c r="L19" i="47"/>
  <c r="R19" i="56"/>
  <c r="AP18" i="47"/>
  <c r="Q19" i="56"/>
  <c r="AJ18" i="47"/>
  <c r="P19" i="56"/>
  <c r="AE18" i="47"/>
  <c r="O19" i="56"/>
  <c r="Z18" i="47"/>
  <c r="N19" i="56"/>
  <c r="U18" i="47"/>
  <c r="M19" i="56"/>
  <c r="Q18" i="47"/>
  <c r="L18" i="47"/>
  <c r="R18" i="56"/>
  <c r="AP17" i="47"/>
  <c r="Q18" i="56"/>
  <c r="AJ17" i="47"/>
  <c r="P18" i="56"/>
  <c r="AE17" i="47"/>
  <c r="O18" i="56"/>
  <c r="Z17" i="47"/>
  <c r="N18" i="56"/>
  <c r="U17" i="47"/>
  <c r="M18" i="56"/>
  <c r="Q17" i="47"/>
  <c r="L18" i="56"/>
  <c r="L17" i="47"/>
  <c r="R17" i="56"/>
  <c r="AP16" i="47"/>
  <c r="Q17" i="56"/>
  <c r="AJ16" i="47"/>
  <c r="P17" i="56"/>
  <c r="AE16" i="47"/>
  <c r="O17" i="56"/>
  <c r="Z16" i="47"/>
  <c r="N17" i="56"/>
  <c r="U16" i="47"/>
  <c r="M17" i="56"/>
  <c r="Q16" i="47"/>
  <c r="L17" i="56"/>
  <c r="L16" i="47"/>
  <c r="R16" i="56"/>
  <c r="AP15" i="47"/>
  <c r="Q16" i="56"/>
  <c r="AJ15" i="47"/>
  <c r="P16" i="56"/>
  <c r="AE15" i="47"/>
  <c r="O16" i="56"/>
  <c r="Z15" i="47"/>
  <c r="N16" i="56"/>
  <c r="U15" i="47"/>
  <c r="M16" i="56"/>
  <c r="Q15" i="47"/>
  <c r="L16" i="56"/>
  <c r="L15" i="47"/>
  <c r="R15" i="56"/>
  <c r="AP14" i="47"/>
  <c r="Q15" i="56"/>
  <c r="AJ14" i="47"/>
  <c r="P15" i="56"/>
  <c r="AE14" i="47"/>
  <c r="O15" i="56"/>
  <c r="Z14" i="47"/>
  <c r="N15" i="56"/>
  <c r="U14" i="47"/>
  <c r="M15" i="56"/>
  <c r="Q14" i="47"/>
  <c r="L15" i="56"/>
  <c r="L14" i="47"/>
  <c r="R14" i="56"/>
  <c r="AP13" i="47"/>
  <c r="Q14" i="56"/>
  <c r="AJ13" i="47"/>
  <c r="P14" i="56"/>
  <c r="AE13" i="47"/>
  <c r="N14" i="56"/>
  <c r="U13" i="47"/>
  <c r="M14" i="56"/>
  <c r="Q13" i="47"/>
  <c r="L14" i="56"/>
  <c r="L13" i="47"/>
  <c r="R13" i="56"/>
  <c r="AP12" i="47"/>
  <c r="Q13" i="56"/>
  <c r="AJ12" i="47"/>
  <c r="P13" i="56"/>
  <c r="AE12" i="47"/>
  <c r="O13" i="56"/>
  <c r="Z12" i="47"/>
  <c r="N13" i="56"/>
  <c r="U12" i="47"/>
  <c r="M13" i="56"/>
  <c r="Q12" i="47"/>
  <c r="L13" i="56"/>
  <c r="L12" i="47"/>
  <c r="Q12" i="56"/>
  <c r="AJ11" i="47"/>
  <c r="P12" i="56"/>
  <c r="AE11" i="47"/>
  <c r="O12" i="56"/>
  <c r="Z11" i="47"/>
  <c r="N12" i="56"/>
  <c r="U11" i="47"/>
  <c r="M12" i="56"/>
  <c r="Q11" i="47"/>
  <c r="L12" i="56"/>
  <c r="L11" i="47"/>
  <c r="R11" i="56"/>
  <c r="AP10" i="47"/>
  <c r="Q11" i="56"/>
  <c r="AJ10" i="47"/>
  <c r="P11" i="56"/>
  <c r="AE10" i="47"/>
  <c r="O11" i="56"/>
  <c r="Z10" i="47"/>
  <c r="N11" i="56"/>
  <c r="U10" i="47"/>
  <c r="M11" i="56"/>
  <c r="Q10" i="47"/>
  <c r="L11" i="56"/>
  <c r="L10" i="47"/>
  <c r="Q10" i="56"/>
  <c r="AJ9" i="47"/>
  <c r="P10" i="56"/>
  <c r="AE9" i="47"/>
  <c r="O10" i="56"/>
  <c r="Z9" i="47"/>
  <c r="N10" i="56"/>
  <c r="U9" i="47"/>
  <c r="M10" i="56"/>
  <c r="Q9" i="47"/>
  <c r="L10" i="56"/>
  <c r="L9" i="47"/>
  <c r="R9" i="56"/>
  <c r="AP8" i="47"/>
  <c r="Q9" i="56"/>
  <c r="AJ8" i="47"/>
  <c r="N9" i="56"/>
  <c r="U8" i="47"/>
  <c r="M9" i="56"/>
  <c r="Q8" i="47"/>
  <c r="L9" i="56"/>
  <c r="L8" i="47"/>
  <c r="O8" i="56"/>
  <c r="Z7" i="47"/>
  <c r="L8" i="56"/>
  <c r="L7" i="47"/>
  <c r="AP6" i="47"/>
  <c r="Q7" i="56"/>
  <c r="AJ6" i="47"/>
  <c r="P7" i="56"/>
  <c r="AE6" i="47"/>
  <c r="O7" i="56"/>
  <c r="N7" i="56" s="1"/>
  <c r="M7" i="56" s="1"/>
  <c r="Z6" i="47"/>
  <c r="L7" i="56"/>
  <c r="R12" i="56" l="1"/>
  <c r="Z13" i="47"/>
  <c r="AP9" i="47"/>
  <c r="J8" i="50"/>
  <c r="AA17" i="48"/>
  <c r="Z17" i="48"/>
  <c r="AA18" i="48"/>
  <c r="Z18" i="48"/>
  <c r="AA19" i="48"/>
  <c r="Z19" i="48"/>
  <c r="AA20" i="48"/>
  <c r="Z20" i="48"/>
  <c r="AA21" i="48"/>
  <c r="Z21" i="48"/>
  <c r="AA22" i="48"/>
  <c r="Z22" i="48"/>
  <c r="AA23" i="48"/>
  <c r="Z23" i="48"/>
  <c r="AA24" i="48"/>
  <c r="Z24" i="48"/>
  <c r="AA25" i="48"/>
  <c r="Z25" i="48"/>
  <c r="AA26" i="48"/>
  <c r="Z26" i="48"/>
  <c r="AA27" i="48"/>
  <c r="Z27" i="48"/>
  <c r="AA28" i="48"/>
  <c r="Z28" i="48"/>
  <c r="AA29" i="48"/>
  <c r="Z29" i="48"/>
  <c r="AA30" i="48"/>
  <c r="Z30" i="48"/>
  <c r="AA31" i="48"/>
  <c r="Z31" i="48"/>
  <c r="AA32" i="48"/>
  <c r="Z32" i="48"/>
  <c r="AA33" i="48"/>
  <c r="Z33" i="48"/>
  <c r="AA34" i="48"/>
  <c r="Z34" i="48"/>
  <c r="AA16" i="48"/>
  <c r="Z16" i="48"/>
  <c r="AA15" i="48"/>
  <c r="Z15" i="48"/>
  <c r="AA14" i="48"/>
  <c r="Z14" i="48"/>
  <c r="AA13" i="48"/>
  <c r="Z13" i="48"/>
  <c r="AA12" i="48"/>
  <c r="Z12" i="48"/>
  <c r="AA11" i="48"/>
  <c r="Z11" i="48"/>
  <c r="AA10" i="48"/>
  <c r="Z10" i="48"/>
  <c r="AA9" i="48"/>
  <c r="Z9" i="48"/>
  <c r="AA8" i="48"/>
  <c r="Z8" i="48"/>
  <c r="AA7" i="48"/>
  <c r="Z7" i="48"/>
  <c r="Z6" i="48"/>
  <c r="AA6" i="48"/>
  <c r="FO46" i="43"/>
  <c r="FN46" i="43"/>
  <c r="FM46" i="43"/>
  <c r="FL46" i="43"/>
  <c r="E46" i="43"/>
  <c r="D46" i="43"/>
  <c r="C46" i="43"/>
  <c r="FO45" i="43"/>
  <c r="FN45" i="43"/>
  <c r="FM45" i="43"/>
  <c r="FL45" i="43"/>
  <c r="E45" i="43"/>
  <c r="D45" i="43"/>
  <c r="C45" i="43"/>
  <c r="FO44" i="43"/>
  <c r="FN44" i="43"/>
  <c r="FM44" i="43"/>
  <c r="FL44" i="43"/>
  <c r="E44" i="43"/>
  <c r="D44" i="43"/>
  <c r="C44" i="43"/>
  <c r="FO43" i="43"/>
  <c r="FN43" i="43"/>
  <c r="FM43" i="43"/>
  <c r="FL43" i="43"/>
  <c r="E43" i="43"/>
  <c r="D43" i="43"/>
  <c r="C43" i="43"/>
  <c r="FO42" i="43"/>
  <c r="FN42" i="43"/>
  <c r="FM42" i="43"/>
  <c r="FL42" i="43"/>
  <c r="E42" i="43"/>
  <c r="D42" i="43"/>
  <c r="C42" i="43"/>
  <c r="FO41" i="43"/>
  <c r="FN41" i="43"/>
  <c r="FM41" i="43"/>
  <c r="FL41" i="43"/>
  <c r="E41" i="43"/>
  <c r="D41" i="43"/>
  <c r="C41" i="43"/>
  <c r="FO40" i="43"/>
  <c r="FN40" i="43"/>
  <c r="FM40" i="43"/>
  <c r="FL40" i="43"/>
  <c r="E40" i="43"/>
  <c r="D40" i="43"/>
  <c r="C40" i="43"/>
  <c r="FO39" i="43"/>
  <c r="FN39" i="43"/>
  <c r="FM39" i="43"/>
  <c r="FL39" i="43"/>
  <c r="E39" i="43"/>
  <c r="D39" i="43"/>
  <c r="C39" i="43"/>
  <c r="FO38" i="43"/>
  <c r="FN38" i="43"/>
  <c r="FM38" i="43"/>
  <c r="FL38" i="43"/>
  <c r="E38" i="43"/>
  <c r="D38" i="43"/>
  <c r="C38" i="43"/>
  <c r="FO37" i="43"/>
  <c r="FN37" i="43"/>
  <c r="FM37" i="43"/>
  <c r="FL37" i="43"/>
  <c r="E37" i="43"/>
  <c r="D37" i="43"/>
  <c r="C37" i="43"/>
  <c r="FO36" i="43"/>
  <c r="FN36" i="43"/>
  <c r="FM36" i="43"/>
  <c r="FL36" i="43"/>
  <c r="E36" i="43"/>
  <c r="D36" i="43"/>
  <c r="C36" i="43"/>
  <c r="FO35" i="43"/>
  <c r="FN35" i="43"/>
  <c r="FM35" i="43"/>
  <c r="FL35" i="43"/>
  <c r="E35" i="43"/>
  <c r="D35" i="43"/>
  <c r="C35" i="43"/>
  <c r="FO34" i="43"/>
  <c r="FN34" i="43"/>
  <c r="FM34" i="43"/>
  <c r="FL34" i="43"/>
  <c r="E34" i="43"/>
  <c r="D34" i="43"/>
  <c r="C34" i="43"/>
  <c r="FO33" i="43"/>
  <c r="FN33" i="43"/>
  <c r="FM33" i="43"/>
  <c r="FL33" i="43"/>
  <c r="E33" i="43"/>
  <c r="D33" i="43"/>
  <c r="C33" i="43"/>
  <c r="FO32" i="43"/>
  <c r="FN32" i="43"/>
  <c r="FM32" i="43"/>
  <c r="FL32" i="43"/>
  <c r="E32" i="43"/>
  <c r="D32" i="43"/>
  <c r="C32" i="43"/>
  <c r="FO31" i="43"/>
  <c r="FN31" i="43"/>
  <c r="FM31" i="43"/>
  <c r="FL31" i="43"/>
  <c r="E31" i="43"/>
  <c r="D31" i="43"/>
  <c r="C31" i="43"/>
  <c r="FO30" i="43"/>
  <c r="FN30" i="43"/>
  <c r="FM30" i="43"/>
  <c r="FL30" i="43"/>
  <c r="E30" i="43"/>
  <c r="D30" i="43"/>
  <c r="C30" i="43"/>
  <c r="FO29" i="43"/>
  <c r="FN29" i="43"/>
  <c r="FM29" i="43"/>
  <c r="FL29" i="43"/>
  <c r="E29" i="43"/>
  <c r="D29" i="43"/>
  <c r="C29" i="43"/>
  <c r="FO28" i="43"/>
  <c r="FN28" i="43"/>
  <c r="FM28" i="43"/>
  <c r="FL28" i="43"/>
  <c r="E28" i="43"/>
  <c r="D28" i="43"/>
  <c r="C28" i="43"/>
  <c r="FO27" i="43"/>
  <c r="FN27" i="43"/>
  <c r="FM27" i="43"/>
  <c r="FL27" i="43"/>
  <c r="E27" i="43"/>
  <c r="D27" i="43"/>
  <c r="C27" i="43"/>
  <c r="FO26" i="43"/>
  <c r="FN26" i="43"/>
  <c r="FM26" i="43"/>
  <c r="FL26" i="43"/>
  <c r="E26" i="43"/>
  <c r="D26" i="43"/>
  <c r="C26" i="43"/>
  <c r="FO25" i="43"/>
  <c r="FN25" i="43"/>
  <c r="FM25" i="43"/>
  <c r="FL25" i="43"/>
  <c r="E25" i="43"/>
  <c r="D25" i="43"/>
  <c r="C25" i="43"/>
  <c r="FO24" i="43"/>
  <c r="FN24" i="43"/>
  <c r="FM24" i="43"/>
  <c r="FL24" i="43"/>
  <c r="E24" i="43"/>
  <c r="D24" i="43"/>
  <c r="C24" i="43"/>
  <c r="FO23" i="43"/>
  <c r="FN23" i="43"/>
  <c r="FM23" i="43"/>
  <c r="FL23" i="43"/>
  <c r="E23" i="43"/>
  <c r="D23" i="43"/>
  <c r="C23" i="43"/>
  <c r="FO22" i="43"/>
  <c r="FN22" i="43"/>
  <c r="FM22" i="43"/>
  <c r="FL22" i="43"/>
  <c r="E22" i="43"/>
  <c r="D22" i="43"/>
  <c r="C22" i="43"/>
  <c r="FO21" i="43"/>
  <c r="FN21" i="43"/>
  <c r="FM21" i="43"/>
  <c r="FL21" i="43"/>
  <c r="E21" i="43"/>
  <c r="D21" i="43"/>
  <c r="C21" i="43"/>
  <c r="FO20" i="43"/>
  <c r="FN20" i="43"/>
  <c r="FM20" i="43"/>
  <c r="FL20" i="43"/>
  <c r="E20" i="43"/>
  <c r="D20" i="43"/>
  <c r="C20" i="43"/>
  <c r="FO19" i="43"/>
  <c r="FN19" i="43"/>
  <c r="FM19" i="43"/>
  <c r="FL19" i="43"/>
  <c r="E19" i="43"/>
  <c r="D19" i="43"/>
  <c r="C19" i="43"/>
  <c r="FO18" i="43"/>
  <c r="FN18" i="43"/>
  <c r="FM18" i="43"/>
  <c r="FL18" i="43"/>
  <c r="E18" i="43"/>
  <c r="D18" i="43"/>
  <c r="C18" i="43"/>
  <c r="FO17" i="43"/>
  <c r="FN17" i="43"/>
  <c r="FM17" i="43"/>
  <c r="FL17" i="43"/>
  <c r="E17" i="43"/>
  <c r="D17" i="43"/>
  <c r="C17" i="43"/>
  <c r="FO16" i="43"/>
  <c r="FN16" i="43"/>
  <c r="FM16" i="43"/>
  <c r="FL16" i="43"/>
  <c r="E16" i="43"/>
  <c r="D16" i="43"/>
  <c r="C16" i="43"/>
  <c r="FO15" i="43"/>
  <c r="FN15" i="43"/>
  <c r="FM15" i="43"/>
  <c r="FL15" i="43"/>
  <c r="E15" i="43"/>
  <c r="D15" i="43"/>
  <c r="C15" i="43"/>
  <c r="FO14" i="43"/>
  <c r="FN14" i="43"/>
  <c r="FM14" i="43"/>
  <c r="FL14" i="43"/>
  <c r="E14" i="43"/>
  <c r="D14" i="43"/>
  <c r="C14" i="43"/>
  <c r="FO13" i="43"/>
  <c r="FN13" i="43"/>
  <c r="FM13" i="43"/>
  <c r="FL13" i="43"/>
  <c r="E13" i="43"/>
  <c r="D13" i="43"/>
  <c r="C13" i="43"/>
  <c r="FO12" i="43"/>
  <c r="FN12" i="43"/>
  <c r="FM12" i="43"/>
  <c r="FL12" i="43"/>
  <c r="E12" i="43"/>
  <c r="D12" i="43"/>
  <c r="C12" i="43"/>
  <c r="FO11" i="43"/>
  <c r="FN11" i="43"/>
  <c r="FM11" i="43"/>
  <c r="FL11" i="43"/>
  <c r="E11" i="43"/>
  <c r="D11" i="43"/>
  <c r="C11" i="43"/>
  <c r="FO10" i="43"/>
  <c r="FN10" i="43"/>
  <c r="FM10" i="43"/>
  <c r="FL10" i="43"/>
  <c r="E10" i="43"/>
  <c r="D10" i="43"/>
  <c r="C10" i="43"/>
  <c r="FO9" i="43"/>
  <c r="FN9" i="43"/>
  <c r="FM9" i="43"/>
  <c r="FL9" i="43"/>
  <c r="E9" i="43"/>
  <c r="D9" i="43"/>
  <c r="C9" i="43"/>
  <c r="FO8" i="43"/>
  <c r="FN8" i="43"/>
  <c r="FM8" i="43"/>
  <c r="FL8" i="43"/>
  <c r="E8" i="43"/>
  <c r="D8" i="43"/>
  <c r="C8" i="43"/>
  <c r="FO7" i="43"/>
  <c r="FN7" i="43"/>
  <c r="FM7" i="43"/>
  <c r="FL7" i="43"/>
  <c r="D7" i="43"/>
  <c r="C7" i="43"/>
  <c r="FL3" i="43"/>
  <c r="N33" i="46"/>
  <c r="J33" i="46"/>
  <c r="H33" i="46"/>
  <c r="F32" i="46"/>
  <c r="H31" i="46"/>
  <c r="F29" i="46"/>
  <c r="L28" i="46"/>
  <c r="F28" i="46"/>
  <c r="F26" i="46"/>
  <c r="F24" i="46"/>
  <c r="FP7" i="43" l="1"/>
  <c r="FP8" i="43"/>
  <c r="FP9" i="43"/>
  <c r="FP10" i="43"/>
  <c r="FP11" i="43"/>
  <c r="FP12" i="43"/>
  <c r="FP13" i="43"/>
  <c r="FP14" i="43"/>
  <c r="FP15" i="43"/>
  <c r="FP16" i="43"/>
  <c r="FP17" i="43"/>
  <c r="FP18" i="43"/>
  <c r="FP19" i="43"/>
  <c r="FP20" i="43"/>
  <c r="FP21" i="43"/>
  <c r="FP22" i="43"/>
  <c r="FP23" i="43"/>
  <c r="FP24" i="43"/>
  <c r="FP25" i="43"/>
  <c r="FP26" i="43"/>
  <c r="FP27" i="43"/>
  <c r="FP28" i="43"/>
  <c r="FP29" i="43"/>
  <c r="FP30" i="43"/>
  <c r="FP31" i="43"/>
  <c r="FP32" i="43"/>
  <c r="FP33" i="43"/>
  <c r="FP34" i="43"/>
  <c r="FP35" i="43"/>
  <c r="FP36" i="43"/>
  <c r="FP37" i="43"/>
  <c r="FP38" i="43"/>
  <c r="FP39" i="43"/>
  <c r="FP40" i="43"/>
  <c r="FP41" i="43"/>
  <c r="FP42" i="43"/>
  <c r="FP43" i="43"/>
  <c r="FP44" i="43"/>
  <c r="FP45" i="43"/>
  <c r="FP46" i="43"/>
  <c r="M7" i="46"/>
  <c r="I7" i="46"/>
  <c r="B7" i="46"/>
  <c r="I6" i="46"/>
  <c r="B6" i="46"/>
  <c r="B5" i="46"/>
  <c r="B3" i="46" l="1"/>
  <c r="R2" i="46"/>
  <c r="B2" i="38"/>
  <c r="K18" i="60" l="1"/>
  <c r="D18" i="60" l="1"/>
  <c r="K17" i="60"/>
  <c r="D17" i="60"/>
  <c r="K16" i="60"/>
  <c r="D16" i="60"/>
  <c r="K15" i="60"/>
  <c r="D15" i="60"/>
  <c r="K14" i="60"/>
  <c r="D14" i="60"/>
  <c r="D13" i="60"/>
  <c r="D12" i="60"/>
  <c r="K11" i="60"/>
  <c r="D11" i="60"/>
  <c r="K10" i="60"/>
  <c r="K9" i="60"/>
  <c r="K8" i="60"/>
  <c r="I3" i="60"/>
  <c r="E16" i="45" l="1"/>
  <c r="AK46" i="63" l="1"/>
  <c r="AP46" i="63" s="1"/>
  <c r="AK47" i="63"/>
  <c r="AP47" i="63" s="1"/>
  <c r="AK48" i="63"/>
  <c r="AP48" i="63" s="1"/>
  <c r="AK49" i="63"/>
  <c r="AP49" i="63" s="1"/>
  <c r="AK50" i="63"/>
  <c r="AP50" i="63" s="1"/>
  <c r="AK51" i="63"/>
  <c r="AP51" i="63" s="1"/>
  <c r="AK52" i="63"/>
  <c r="AP52" i="63" s="1"/>
  <c r="AK53" i="63"/>
  <c r="AP53" i="63" s="1"/>
  <c r="AK54" i="63"/>
  <c r="AP54" i="63" s="1"/>
  <c r="AK55" i="63"/>
  <c r="AP55" i="63" s="1"/>
  <c r="AK11" i="63"/>
  <c r="AP11" i="63" s="1"/>
  <c r="AK12" i="63"/>
  <c r="AP12" i="63" s="1"/>
  <c r="AK13" i="63"/>
  <c r="AP13" i="63" s="1"/>
  <c r="AK14" i="63"/>
  <c r="AP14" i="63" s="1"/>
  <c r="AK15" i="63"/>
  <c r="AP15" i="63" s="1"/>
  <c r="AK16" i="63"/>
  <c r="AP16" i="63" s="1"/>
  <c r="AK17" i="63"/>
  <c r="AP17" i="63" s="1"/>
  <c r="AK18" i="63"/>
  <c r="AP18" i="63" s="1"/>
  <c r="AK19" i="63"/>
  <c r="AP19" i="63" s="1"/>
  <c r="AK20" i="63"/>
  <c r="AP20" i="63" s="1"/>
  <c r="AK21" i="63"/>
  <c r="AP21" i="63" s="1"/>
  <c r="AK22" i="63"/>
  <c r="AP22" i="63" s="1"/>
  <c r="AK23" i="63"/>
  <c r="AP23" i="63" s="1"/>
  <c r="AK24" i="63"/>
  <c r="AP24" i="63" s="1"/>
  <c r="AK25" i="63"/>
  <c r="AP25" i="63" s="1"/>
  <c r="AK26" i="63"/>
  <c r="AP26" i="63" s="1"/>
  <c r="AK27" i="63"/>
  <c r="AP27" i="63" s="1"/>
  <c r="AK28" i="63"/>
  <c r="AP28" i="63" s="1"/>
  <c r="AK29" i="63"/>
  <c r="AP29" i="63" s="1"/>
  <c r="AK30" i="63"/>
  <c r="AP30" i="63" s="1"/>
  <c r="AK31" i="63"/>
  <c r="AP31" i="63" s="1"/>
  <c r="AK32" i="63"/>
  <c r="AP32" i="63" s="1"/>
  <c r="AK33" i="63"/>
  <c r="AP33" i="63" s="1"/>
  <c r="AK34" i="63"/>
  <c r="AP34" i="63" s="1"/>
  <c r="AK35" i="63"/>
  <c r="AP35" i="63" s="1"/>
  <c r="AK36" i="63"/>
  <c r="AP36" i="63" s="1"/>
  <c r="AK37" i="63"/>
  <c r="AP37" i="63" s="1"/>
  <c r="AK38" i="63"/>
  <c r="AP38" i="63" s="1"/>
  <c r="AK39" i="63"/>
  <c r="AP39" i="63" s="1"/>
  <c r="AK40" i="63"/>
  <c r="AP40" i="63" s="1"/>
  <c r="AK41" i="63"/>
  <c r="AP41" i="63" s="1"/>
  <c r="AK42" i="63"/>
  <c r="AP42" i="63" s="1"/>
  <c r="AK43" i="63"/>
  <c r="AP43" i="63" s="1"/>
  <c r="AK44" i="63"/>
  <c r="AP44" i="63" s="1"/>
  <c r="AK45" i="63"/>
  <c r="AP45" i="63" s="1"/>
  <c r="AK6" i="63"/>
  <c r="AP6" i="63" s="1"/>
  <c r="AX6" i="63" s="1"/>
  <c r="AK7" i="63"/>
  <c r="AP7" i="63" s="1"/>
  <c r="AK8" i="63"/>
  <c r="AP8" i="63" s="1"/>
  <c r="AK9" i="63"/>
  <c r="AP9" i="63" s="1"/>
  <c r="AK10" i="63"/>
  <c r="AP10" i="63" s="1"/>
  <c r="AJ14" i="61" l="1"/>
  <c r="AJ12" i="61"/>
  <c r="AJ50" i="61"/>
  <c r="AJ48" i="61"/>
  <c r="AJ46" i="61"/>
  <c r="AJ44" i="61"/>
  <c r="AJ42" i="61"/>
  <c r="AJ40" i="61"/>
  <c r="AJ38" i="61"/>
  <c r="AJ36" i="61"/>
  <c r="AJ34" i="61"/>
  <c r="AJ32" i="61"/>
  <c r="AJ30" i="61"/>
  <c r="AJ28" i="61"/>
  <c r="AJ26" i="61"/>
  <c r="AJ24" i="61"/>
  <c r="AJ22" i="61"/>
  <c r="AJ20" i="61"/>
  <c r="AJ18" i="61"/>
  <c r="AJ16" i="61"/>
  <c r="AJ15" i="61"/>
  <c r="AJ13" i="61"/>
  <c r="AJ11" i="61"/>
  <c r="AJ49" i="61"/>
  <c r="AJ47" i="61"/>
  <c r="AJ45" i="61"/>
  <c r="AJ43" i="61"/>
  <c r="AJ41" i="61"/>
  <c r="AJ39" i="61"/>
  <c r="AJ37" i="61"/>
  <c r="AJ35" i="61"/>
  <c r="AJ33" i="61"/>
  <c r="AJ31" i="61"/>
  <c r="AJ29" i="61"/>
  <c r="AJ27" i="61"/>
  <c r="AJ25" i="61"/>
  <c r="AJ23" i="61"/>
  <c r="AJ21" i="61"/>
  <c r="AJ19" i="61"/>
  <c r="AJ17" i="61"/>
  <c r="AX10" i="63"/>
  <c r="AY10" i="63" s="1"/>
  <c r="AX40" i="63"/>
  <c r="AY40" i="63" s="1"/>
  <c r="AX16" i="63"/>
  <c r="AY16" i="63" s="1"/>
  <c r="AX7" i="63"/>
  <c r="AY7" i="63" s="1"/>
  <c r="AX39" i="63"/>
  <c r="AY39" i="63" s="1"/>
  <c r="AX31" i="63"/>
  <c r="AY31" i="63" s="1"/>
  <c r="AX23" i="63"/>
  <c r="AY23" i="63" s="1"/>
  <c r="AX15" i="63"/>
  <c r="AY15" i="63" s="1"/>
  <c r="AI60" i="61"/>
  <c r="AI59" i="61"/>
  <c r="AI58" i="61"/>
  <c r="AI57" i="61"/>
  <c r="AI56" i="61"/>
  <c r="AI55" i="61"/>
  <c r="AI54" i="61"/>
  <c r="AI53" i="61"/>
  <c r="AI52" i="61"/>
  <c r="AI51" i="61"/>
  <c r="AI15" i="61"/>
  <c r="AI14" i="61"/>
  <c r="AI13" i="61"/>
  <c r="AI12" i="61"/>
  <c r="AI11" i="61"/>
  <c r="AI50" i="61"/>
  <c r="AI49" i="61"/>
  <c r="AI48" i="61"/>
  <c r="AI47" i="61"/>
  <c r="AI46" i="61"/>
  <c r="AI45" i="61"/>
  <c r="AI44" i="61"/>
  <c r="AI43" i="61"/>
  <c r="AI42" i="61"/>
  <c r="AI41" i="61"/>
  <c r="AI40" i="61"/>
  <c r="AI39" i="61"/>
  <c r="AI38" i="61"/>
  <c r="AI37" i="61"/>
  <c r="AI36" i="61"/>
  <c r="AI35" i="61"/>
  <c r="AI34" i="61"/>
  <c r="AI33" i="61"/>
  <c r="AI32" i="61"/>
  <c r="AI31" i="61"/>
  <c r="AI30" i="61"/>
  <c r="AI29" i="61"/>
  <c r="AI28" i="61"/>
  <c r="AI27" i="61"/>
  <c r="AI26" i="61"/>
  <c r="AI25" i="61"/>
  <c r="AI24" i="61"/>
  <c r="AI23" i="61"/>
  <c r="AI22" i="61"/>
  <c r="AI21" i="61"/>
  <c r="AI20" i="61"/>
  <c r="AI19" i="61"/>
  <c r="AI18" i="61"/>
  <c r="AI17" i="61"/>
  <c r="AI16" i="61"/>
  <c r="AW6" i="47"/>
  <c r="T7" i="47"/>
  <c r="N8" i="56" s="1"/>
  <c r="M8" i="56"/>
  <c r="AW7" i="47"/>
  <c r="AW8" i="47"/>
  <c r="AW9" i="47"/>
  <c r="AW10" i="47"/>
  <c r="AW11" i="47"/>
  <c r="AW12" i="47"/>
  <c r="AW13" i="47"/>
  <c r="AW14" i="47"/>
  <c r="AW15" i="47"/>
  <c r="AW16" i="47"/>
  <c r="AW17" i="47"/>
  <c r="AW18" i="47"/>
  <c r="AW19" i="47"/>
  <c r="AW20" i="47"/>
  <c r="AW21" i="47"/>
  <c r="AW22" i="47"/>
  <c r="AW23" i="47"/>
  <c r="AW24" i="47"/>
  <c r="AW25" i="47"/>
  <c r="AW26" i="47"/>
  <c r="AW27" i="47"/>
  <c r="AW28" i="47"/>
  <c r="AW29" i="47"/>
  <c r="AW30" i="47"/>
  <c r="AW31" i="47"/>
  <c r="AW32" i="47"/>
  <c r="AW33" i="47"/>
  <c r="AW34" i="47"/>
  <c r="AW35" i="47"/>
  <c r="AW36" i="47"/>
  <c r="AW37" i="47"/>
  <c r="AW38" i="47"/>
  <c r="AW39" i="47"/>
  <c r="AW40" i="47"/>
  <c r="AW41" i="47"/>
  <c r="AW42" i="47"/>
  <c r="AW43" i="47"/>
  <c r="AW44" i="47"/>
  <c r="AW45" i="47"/>
  <c r="T6" i="50"/>
  <c r="U6" i="50" s="1"/>
  <c r="V6" i="50" s="1"/>
  <c r="T7" i="50"/>
  <c r="U7" i="50" s="1"/>
  <c r="V7" i="50" s="1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V12" i="50" s="1"/>
  <c r="T13" i="50"/>
  <c r="U13" i="50" s="1"/>
  <c r="V13" i="50" s="1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 s="1"/>
  <c r="T36" i="50"/>
  <c r="U36" i="50" s="1"/>
  <c r="V36" i="50" s="1"/>
  <c r="T37" i="50"/>
  <c r="U37" i="50" s="1"/>
  <c r="V37" i="50" s="1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T44" i="50"/>
  <c r="U44" i="50" s="1"/>
  <c r="V44" i="50" s="1"/>
  <c r="T45" i="50"/>
  <c r="U45" i="50" s="1"/>
  <c r="V45" i="50" s="1"/>
  <c r="AI7" i="47"/>
  <c r="AJ7" i="47" s="1"/>
  <c r="AO7" i="47"/>
  <c r="AP7" i="47" s="1"/>
  <c r="N8" i="50"/>
  <c r="O8" i="50" s="1"/>
  <c r="Y8" i="47"/>
  <c r="Z8" i="47" s="1"/>
  <c r="AD8" i="47"/>
  <c r="AE8" i="47" s="1"/>
  <c r="N9" i="50"/>
  <c r="O9" i="50" s="1"/>
  <c r="N10" i="50"/>
  <c r="H11" i="56" s="1"/>
  <c r="N11" i="50"/>
  <c r="O11" i="50" s="1"/>
  <c r="N12" i="50"/>
  <c r="O12" i="50" s="1"/>
  <c r="N13" i="50"/>
  <c r="O13" i="50" s="1"/>
  <c r="N14" i="50"/>
  <c r="O14" i="50" s="1"/>
  <c r="N15" i="50"/>
  <c r="O15" i="50" s="1"/>
  <c r="N16" i="50"/>
  <c r="O16" i="50" s="1"/>
  <c r="N17" i="50"/>
  <c r="O17" i="50" s="1"/>
  <c r="N18" i="50"/>
  <c r="O18" i="50" s="1"/>
  <c r="N19" i="50"/>
  <c r="O19" i="50" s="1"/>
  <c r="N20" i="50"/>
  <c r="O20" i="50" s="1"/>
  <c r="N21" i="50"/>
  <c r="O21" i="50" s="1"/>
  <c r="N22" i="50"/>
  <c r="O22" i="50" s="1"/>
  <c r="N23" i="50"/>
  <c r="O23" i="50" s="1"/>
  <c r="N24" i="50"/>
  <c r="O24" i="50" s="1"/>
  <c r="N26" i="50"/>
  <c r="O26" i="50" s="1"/>
  <c r="N27" i="50"/>
  <c r="O27" i="50" s="1"/>
  <c r="N28" i="50"/>
  <c r="O28" i="50" s="1"/>
  <c r="N29" i="50"/>
  <c r="H30" i="56" s="1"/>
  <c r="N30" i="50"/>
  <c r="H31" i="56" s="1"/>
  <c r="N31" i="50"/>
  <c r="O31" i="50" s="1"/>
  <c r="N32" i="50"/>
  <c r="O32" i="50" s="1"/>
  <c r="N33" i="50"/>
  <c r="H34" i="56" s="1"/>
  <c r="P33" i="47"/>
  <c r="Q33" i="47" s="1"/>
  <c r="N34" i="50"/>
  <c r="O34" i="50" s="1"/>
  <c r="N35" i="50"/>
  <c r="O35" i="50" s="1"/>
  <c r="N36" i="50"/>
  <c r="H37" i="56" s="1"/>
  <c r="N37" i="50"/>
  <c r="O37" i="50" s="1"/>
  <c r="N38" i="50"/>
  <c r="O38" i="50" s="1"/>
  <c r="R38" i="50"/>
  <c r="S38" i="50" s="1"/>
  <c r="N39" i="50"/>
  <c r="H40" i="56" s="1"/>
  <c r="N41" i="50"/>
  <c r="O41" i="50" s="1"/>
  <c r="N42" i="50"/>
  <c r="O42" i="50" s="1"/>
  <c r="N43" i="50"/>
  <c r="O43" i="50" s="1"/>
  <c r="N44" i="50"/>
  <c r="H45" i="56" s="1"/>
  <c r="N45" i="50"/>
  <c r="O45" i="50" s="1"/>
  <c r="H22" i="56" l="1"/>
  <c r="H10" i="56"/>
  <c r="H12" i="56"/>
  <c r="W36" i="50"/>
  <c r="H14" i="56"/>
  <c r="H9" i="56"/>
  <c r="W20" i="50"/>
  <c r="AX9" i="63"/>
  <c r="AY9" i="63" s="1"/>
  <c r="F10" i="56" s="1"/>
  <c r="AX11" i="63"/>
  <c r="AY11" i="63" s="1"/>
  <c r="F12" i="56" s="1"/>
  <c r="AX19" i="63"/>
  <c r="AY19" i="63" s="1"/>
  <c r="F20" i="56" s="1"/>
  <c r="AX27" i="63"/>
  <c r="AY27" i="63" s="1"/>
  <c r="F28" i="56" s="1"/>
  <c r="AX35" i="63"/>
  <c r="AY35" i="63" s="1"/>
  <c r="F36" i="56" s="1"/>
  <c r="AX43" i="63"/>
  <c r="AY43" i="63" s="1"/>
  <c r="F44" i="56" s="1"/>
  <c r="AX32" i="63"/>
  <c r="AY32" i="63" s="1"/>
  <c r="F33" i="56" s="1"/>
  <c r="AX45" i="63"/>
  <c r="AY45" i="63" s="1"/>
  <c r="F46" i="56" s="1"/>
  <c r="AX13" i="63"/>
  <c r="AY13" i="63" s="1"/>
  <c r="F14" i="56" s="1"/>
  <c r="AX17" i="63"/>
  <c r="AY17" i="63" s="1"/>
  <c r="F18" i="56" s="1"/>
  <c r="AX21" i="63"/>
  <c r="AY21" i="63" s="1"/>
  <c r="F22" i="56" s="1"/>
  <c r="AX25" i="63"/>
  <c r="AY25" i="63" s="1"/>
  <c r="F26" i="56" s="1"/>
  <c r="AX29" i="63"/>
  <c r="AY29" i="63" s="1"/>
  <c r="F30" i="56" s="1"/>
  <c r="AX33" i="63"/>
  <c r="AY33" i="63" s="1"/>
  <c r="F34" i="56" s="1"/>
  <c r="AX37" i="63"/>
  <c r="AY37" i="63" s="1"/>
  <c r="F38" i="56" s="1"/>
  <c r="AX41" i="63"/>
  <c r="AY41" i="63" s="1"/>
  <c r="F42" i="56" s="1"/>
  <c r="AX24" i="63"/>
  <c r="AY24" i="63" s="1"/>
  <c r="F25" i="56" s="1"/>
  <c r="AX36" i="63"/>
  <c r="AY36" i="63" s="1"/>
  <c r="AX44" i="63"/>
  <c r="AY44" i="63" s="1"/>
  <c r="F45" i="56" s="1"/>
  <c r="AX12" i="63"/>
  <c r="AY12" i="63" s="1"/>
  <c r="F13" i="56" s="1"/>
  <c r="AX20" i="63"/>
  <c r="AY20" i="63" s="1"/>
  <c r="F21" i="56" s="1"/>
  <c r="AX28" i="63"/>
  <c r="AY28" i="63" s="1"/>
  <c r="F29" i="56" s="1"/>
  <c r="AJ54" i="61"/>
  <c r="AJ58" i="61"/>
  <c r="AJ51" i="61"/>
  <c r="AJ55" i="61"/>
  <c r="AJ59" i="61"/>
  <c r="AJ52" i="61"/>
  <c r="AJ56" i="61"/>
  <c r="AJ60" i="61"/>
  <c r="AJ53" i="61"/>
  <c r="AJ57" i="61"/>
  <c r="AX8" i="63"/>
  <c r="AY8" i="63" s="1"/>
  <c r="F9" i="56" s="1"/>
  <c r="AX14" i="63"/>
  <c r="AY14" i="63" s="1"/>
  <c r="F15" i="56" s="1"/>
  <c r="AX18" i="63"/>
  <c r="AY18" i="63" s="1"/>
  <c r="F19" i="56" s="1"/>
  <c r="AX22" i="63"/>
  <c r="AY22" i="63" s="1"/>
  <c r="F23" i="56" s="1"/>
  <c r="AX26" i="63"/>
  <c r="AY26" i="63" s="1"/>
  <c r="F27" i="56" s="1"/>
  <c r="AX30" i="63"/>
  <c r="AY30" i="63" s="1"/>
  <c r="F31" i="56" s="1"/>
  <c r="AX34" i="63"/>
  <c r="AY34" i="63" s="1"/>
  <c r="F35" i="56" s="1"/>
  <c r="AX38" i="63"/>
  <c r="AY38" i="63" s="1"/>
  <c r="F39" i="56" s="1"/>
  <c r="AX42" i="63"/>
  <c r="AY42" i="63" s="1"/>
  <c r="F43" i="56" s="1"/>
  <c r="AY6" i="63"/>
  <c r="AX49" i="63"/>
  <c r="AY49" i="63" s="1"/>
  <c r="F50" i="56" s="1"/>
  <c r="AX53" i="63"/>
  <c r="AY53" i="63" s="1"/>
  <c r="F54" i="56" s="1"/>
  <c r="AX48" i="63"/>
  <c r="AY48" i="63" s="1"/>
  <c r="F49" i="56" s="1"/>
  <c r="AX50" i="63"/>
  <c r="AY50" i="63" s="1"/>
  <c r="F51" i="56" s="1"/>
  <c r="AX54" i="63"/>
  <c r="AY54" i="63" s="1"/>
  <c r="F55" i="56" s="1"/>
  <c r="H36" i="56"/>
  <c r="H20" i="56"/>
  <c r="W44" i="50"/>
  <c r="W28" i="50"/>
  <c r="W12" i="50"/>
  <c r="H44" i="56"/>
  <c r="W40" i="50"/>
  <c r="W32" i="50"/>
  <c r="W24" i="50"/>
  <c r="W16" i="50"/>
  <c r="W8" i="50"/>
  <c r="H46" i="56"/>
  <c r="H43" i="56"/>
  <c r="H42" i="56"/>
  <c r="H24" i="56"/>
  <c r="H19" i="56"/>
  <c r="H18" i="56"/>
  <c r="H38" i="56"/>
  <c r="H29" i="56"/>
  <c r="I39" i="56"/>
  <c r="H35" i="56"/>
  <c r="H33" i="56"/>
  <c r="O30" i="50"/>
  <c r="H28" i="56"/>
  <c r="H27" i="56"/>
  <c r="H16" i="56"/>
  <c r="W43" i="50"/>
  <c r="W42" i="50"/>
  <c r="W39" i="50"/>
  <c r="W38" i="50"/>
  <c r="W35" i="50"/>
  <c r="W34" i="50"/>
  <c r="W31" i="50"/>
  <c r="W30" i="50"/>
  <c r="W27" i="50"/>
  <c r="W26" i="50"/>
  <c r="W23" i="50"/>
  <c r="W22" i="50"/>
  <c r="W19" i="50"/>
  <c r="W18" i="50"/>
  <c r="W15" i="50"/>
  <c r="W14" i="50"/>
  <c r="W11" i="50"/>
  <c r="W10" i="50"/>
  <c r="W7" i="50"/>
  <c r="W6" i="50"/>
  <c r="M34" i="56"/>
  <c r="P9" i="56"/>
  <c r="R8" i="56"/>
  <c r="Q8" i="56"/>
  <c r="H39" i="56"/>
  <c r="H32" i="56"/>
  <c r="H23" i="56"/>
  <c r="H13" i="56"/>
  <c r="O9" i="56"/>
  <c r="W45" i="50"/>
  <c r="W41" i="50"/>
  <c r="W37" i="50"/>
  <c r="W33" i="50"/>
  <c r="W29" i="50"/>
  <c r="W25" i="50"/>
  <c r="W21" i="50"/>
  <c r="W17" i="50"/>
  <c r="W13" i="50"/>
  <c r="W9" i="50"/>
  <c r="H25" i="56"/>
  <c r="H21" i="56"/>
  <c r="H17" i="56"/>
  <c r="H15" i="56"/>
  <c r="O44" i="50"/>
  <c r="O39" i="50"/>
  <c r="O36" i="50"/>
  <c r="O33" i="50"/>
  <c r="O29" i="50"/>
  <c r="O10" i="50"/>
  <c r="U7" i="47"/>
  <c r="V17" i="61"/>
  <c r="AK20" i="61"/>
  <c r="F16" i="56"/>
  <c r="E16" i="56"/>
  <c r="AK21" i="61"/>
  <c r="F17" i="56"/>
  <c r="E17" i="56"/>
  <c r="AK22" i="61"/>
  <c r="AK28" i="61"/>
  <c r="F24" i="56"/>
  <c r="E24" i="56"/>
  <c r="AK36" i="61"/>
  <c r="F32" i="56"/>
  <c r="E32" i="56"/>
  <c r="AK38" i="61"/>
  <c r="F37" i="56"/>
  <c r="AK44" i="61"/>
  <c r="F40" i="56"/>
  <c r="E40" i="56"/>
  <c r="AK45" i="61"/>
  <c r="F41" i="56"/>
  <c r="E41" i="56"/>
  <c r="AK48" i="61"/>
  <c r="E44" i="56"/>
  <c r="AK11" i="61"/>
  <c r="F8" i="56"/>
  <c r="E8" i="56"/>
  <c r="AK12" i="61"/>
  <c r="F11" i="56"/>
  <c r="E11" i="56"/>
  <c r="AK15" i="61"/>
  <c r="AY45" i="47"/>
  <c r="AX45" i="47"/>
  <c r="AY44" i="47"/>
  <c r="AX44" i="47"/>
  <c r="AY43" i="47"/>
  <c r="AX43" i="47"/>
  <c r="AY42" i="47"/>
  <c r="AX42" i="47"/>
  <c r="AY41" i="47"/>
  <c r="AX41" i="47"/>
  <c r="AY40" i="47"/>
  <c r="AX40" i="47"/>
  <c r="AY39" i="47"/>
  <c r="AX39" i="47"/>
  <c r="AY38" i="47"/>
  <c r="AX38" i="47"/>
  <c r="AY37" i="47"/>
  <c r="AX37" i="47"/>
  <c r="AY36" i="47"/>
  <c r="AX36" i="47"/>
  <c r="AY35" i="47"/>
  <c r="AX35" i="47"/>
  <c r="AY34" i="47"/>
  <c r="AX34" i="47"/>
  <c r="AY33" i="47"/>
  <c r="AX33" i="47"/>
  <c r="AY32" i="47"/>
  <c r="AX32" i="47"/>
  <c r="AY31" i="47"/>
  <c r="AX31" i="47"/>
  <c r="AY30" i="47"/>
  <c r="AX30" i="47"/>
  <c r="AY29" i="47"/>
  <c r="AX29" i="47"/>
  <c r="AY28" i="47"/>
  <c r="AX28" i="47"/>
  <c r="AY27" i="47"/>
  <c r="AX27" i="47"/>
  <c r="AY26" i="47"/>
  <c r="AX26" i="47"/>
  <c r="AY25" i="47"/>
  <c r="AX25" i="47"/>
  <c r="AY24" i="47"/>
  <c r="AX24" i="47"/>
  <c r="AY23" i="47"/>
  <c r="AX23" i="47"/>
  <c r="AY22" i="47"/>
  <c r="AX22" i="47"/>
  <c r="AY21" i="47"/>
  <c r="AX21" i="47"/>
  <c r="AY20" i="47"/>
  <c r="AX20" i="47"/>
  <c r="AY19" i="47"/>
  <c r="AX19" i="47"/>
  <c r="AY18" i="47"/>
  <c r="AX18" i="47"/>
  <c r="AY17" i="47"/>
  <c r="AX17" i="47"/>
  <c r="AY16" i="47"/>
  <c r="AX16" i="47"/>
  <c r="AY15" i="47"/>
  <c r="AX15" i="47"/>
  <c r="AY14" i="47"/>
  <c r="AX14" i="47"/>
  <c r="AY13" i="47"/>
  <c r="AX13" i="47"/>
  <c r="AY12" i="47"/>
  <c r="AX12" i="47"/>
  <c r="AY11" i="47"/>
  <c r="AX11" i="47"/>
  <c r="AY10" i="47"/>
  <c r="AX10" i="47"/>
  <c r="AY9" i="47"/>
  <c r="AX9" i="47"/>
  <c r="AY8" i="47"/>
  <c r="AX8" i="47"/>
  <c r="AY7" i="47"/>
  <c r="AX7" i="47"/>
  <c r="AY6" i="47"/>
  <c r="AX6" i="47"/>
  <c r="U34" i="56"/>
  <c r="T34" i="56"/>
  <c r="U35" i="56"/>
  <c r="T35" i="56"/>
  <c r="U36" i="56"/>
  <c r="T36" i="56"/>
  <c r="U37" i="56"/>
  <c r="T37" i="56"/>
  <c r="U38" i="56"/>
  <c r="T38" i="56"/>
  <c r="U39" i="56"/>
  <c r="T39" i="56"/>
  <c r="U40" i="56"/>
  <c r="T40" i="56"/>
  <c r="U41" i="56"/>
  <c r="T41" i="56"/>
  <c r="U42" i="56"/>
  <c r="T42" i="56"/>
  <c r="U43" i="56"/>
  <c r="T43" i="56"/>
  <c r="U44" i="56"/>
  <c r="T44" i="56"/>
  <c r="U45" i="56"/>
  <c r="T45" i="56"/>
  <c r="U46" i="56"/>
  <c r="T46" i="56"/>
  <c r="B19" i="46"/>
  <c r="B20" i="46" s="1"/>
  <c r="D19" i="46"/>
  <c r="D20" i="46" s="1"/>
  <c r="F19" i="46"/>
  <c r="F20" i="46" s="1"/>
  <c r="H19" i="46"/>
  <c r="H20" i="46" s="1"/>
  <c r="U7" i="56"/>
  <c r="T7" i="56"/>
  <c r="U8" i="56"/>
  <c r="T8" i="56"/>
  <c r="U9" i="56"/>
  <c r="T9" i="56"/>
  <c r="U10" i="56"/>
  <c r="T10" i="56"/>
  <c r="U11" i="56"/>
  <c r="T11" i="56"/>
  <c r="U12" i="56"/>
  <c r="T12" i="56"/>
  <c r="U13" i="56"/>
  <c r="T13" i="56"/>
  <c r="U14" i="56"/>
  <c r="T14" i="56"/>
  <c r="U15" i="56"/>
  <c r="T15" i="56"/>
  <c r="U16" i="56"/>
  <c r="T16" i="56"/>
  <c r="U17" i="56"/>
  <c r="T17" i="56"/>
  <c r="U18" i="56"/>
  <c r="T18" i="56"/>
  <c r="U19" i="56"/>
  <c r="T19" i="56"/>
  <c r="U20" i="56"/>
  <c r="T20" i="56"/>
  <c r="U21" i="56"/>
  <c r="T21" i="56"/>
  <c r="U22" i="56"/>
  <c r="T22" i="56"/>
  <c r="U23" i="56"/>
  <c r="T23" i="56"/>
  <c r="U24" i="56"/>
  <c r="T24" i="56"/>
  <c r="U25" i="56"/>
  <c r="T25" i="56"/>
  <c r="U26" i="56"/>
  <c r="T26" i="56"/>
  <c r="U27" i="56"/>
  <c r="T27" i="56"/>
  <c r="U28" i="56"/>
  <c r="T28" i="56"/>
  <c r="U29" i="56"/>
  <c r="T29" i="56"/>
  <c r="U30" i="56"/>
  <c r="T30" i="56"/>
  <c r="U31" i="56"/>
  <c r="T31" i="56"/>
  <c r="U32" i="56"/>
  <c r="T32" i="56"/>
  <c r="U33" i="56"/>
  <c r="T33" i="56"/>
  <c r="Q19" i="46"/>
  <c r="Q20" i="46" s="1"/>
  <c r="O19" i="46"/>
  <c r="O20" i="46" s="1"/>
  <c r="M19" i="46"/>
  <c r="M20" i="46" s="1"/>
  <c r="K19" i="46"/>
  <c r="K20" i="46" s="1"/>
  <c r="K7" i="56"/>
  <c r="J7" i="56"/>
  <c r="AK55" i="61" l="1"/>
  <c r="AK18" i="61"/>
  <c r="E55" i="56"/>
  <c r="AK50" i="61"/>
  <c r="AK13" i="61"/>
  <c r="E42" i="56"/>
  <c r="V13" i="61"/>
  <c r="E30" i="56"/>
  <c r="AK25" i="61"/>
  <c r="AK30" i="61"/>
  <c r="E25" i="56"/>
  <c r="AK39" i="61"/>
  <c r="E19" i="56"/>
  <c r="E10" i="56"/>
  <c r="E35" i="56"/>
  <c r="AK34" i="61"/>
  <c r="AK29" i="61"/>
  <c r="E21" i="56"/>
  <c r="AK23" i="61"/>
  <c r="E14" i="56"/>
  <c r="E49" i="56"/>
  <c r="AK46" i="61"/>
  <c r="E34" i="56"/>
  <c r="E28" i="56"/>
  <c r="AK32" i="61"/>
  <c r="E26" i="56"/>
  <c r="E18" i="56"/>
  <c r="E12" i="56"/>
  <c r="AK16" i="61"/>
  <c r="E46" i="56"/>
  <c r="AK14" i="61"/>
  <c r="E9" i="56"/>
  <c r="E45" i="56"/>
  <c r="AK49" i="61"/>
  <c r="E43" i="56"/>
  <c r="AK47" i="61"/>
  <c r="E38" i="56"/>
  <c r="AK42" i="61"/>
  <c r="E36" i="56"/>
  <c r="AK40" i="61"/>
  <c r="E33" i="56"/>
  <c r="AK37" i="61"/>
  <c r="E27" i="56"/>
  <c r="AK31" i="61"/>
  <c r="E22" i="56"/>
  <c r="AK26" i="61"/>
  <c r="E20" i="56"/>
  <c r="AK24" i="61"/>
  <c r="AK53" i="61"/>
  <c r="E50" i="56"/>
  <c r="AK58" i="61"/>
  <c r="AX46" i="63"/>
  <c r="E47" i="56" s="1"/>
  <c r="AX51" i="63"/>
  <c r="E7" i="56"/>
  <c r="E39" i="56"/>
  <c r="AK43" i="61"/>
  <c r="E37" i="56"/>
  <c r="AK41" i="61"/>
  <c r="E31" i="56"/>
  <c r="AK35" i="61"/>
  <c r="E29" i="56"/>
  <c r="AK33" i="61"/>
  <c r="E23" i="56"/>
  <c r="AK27" i="61"/>
  <c r="E15" i="56"/>
  <c r="AK19" i="61"/>
  <c r="E13" i="56"/>
  <c r="AK17" i="61"/>
  <c r="AK54" i="61"/>
  <c r="E51" i="56"/>
  <c r="E54" i="56"/>
  <c r="AK59" i="61"/>
  <c r="AX52" i="63"/>
  <c r="AY52" i="63" s="1"/>
  <c r="F53" i="56" s="1"/>
  <c r="AX55" i="63"/>
  <c r="E56" i="56" s="1"/>
  <c r="AX47" i="63"/>
  <c r="W17" i="61"/>
  <c r="Y13" i="61"/>
  <c r="W13" i="61"/>
  <c r="X13" i="61"/>
  <c r="V12" i="61"/>
  <c r="W12" i="61"/>
  <c r="X12" i="61"/>
  <c r="Y12" i="61"/>
  <c r="F7" i="56"/>
  <c r="AY51" i="63" l="1"/>
  <c r="F52" i="56" s="1"/>
  <c r="AK56" i="61"/>
  <c r="E52" i="56"/>
  <c r="AY46" i="63"/>
  <c r="F47" i="56" s="1"/>
  <c r="AK51" i="61"/>
  <c r="AY47" i="63"/>
  <c r="AK52" i="61"/>
  <c r="E48" i="56"/>
  <c r="AY55" i="63"/>
  <c r="F56" i="56" s="1"/>
  <c r="AK60" i="61"/>
  <c r="E53" i="56"/>
  <c r="AK57" i="61"/>
  <c r="F48" i="56" l="1"/>
  <c r="M14" i="46"/>
  <c r="K14" i="46"/>
  <c r="I14" i="46"/>
  <c r="G14" i="46"/>
  <c r="E14" i="46"/>
  <c r="O14" i="46"/>
  <c r="L14" i="46"/>
  <c r="J14" i="46"/>
  <c r="H14" i="46"/>
  <c r="F14" i="46"/>
  <c r="X17" i="61"/>
  <c r="F15" i="46" l="1"/>
  <c r="AF7" i="61"/>
  <c r="J15" i="46"/>
  <c r="AB7" i="61"/>
  <c r="O15" i="46"/>
  <c r="X7" i="61"/>
  <c r="G15" i="46"/>
  <c r="AE7" i="61"/>
  <c r="K15" i="46"/>
  <c r="AA7" i="61"/>
  <c r="H15" i="46"/>
  <c r="AD7" i="61"/>
  <c r="L15" i="46"/>
  <c r="Z7" i="61"/>
  <c r="E15" i="46"/>
  <c r="AG7" i="61"/>
  <c r="I15" i="46"/>
  <c r="AC7" i="61"/>
  <c r="M15" i="46"/>
  <c r="Y7" i="61"/>
</calcChain>
</file>

<file path=xl/sharedStrings.xml><?xml version="1.0" encoding="utf-8"?>
<sst xmlns="http://schemas.openxmlformats.org/spreadsheetml/2006/main" count="1019" uniqueCount="647">
  <si>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</si>
  <si>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</si>
  <si>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</si>
  <si>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</si>
  <si>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</si>
  <si>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</si>
  <si>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</si>
  <si>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</si>
  <si>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</si>
  <si>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</si>
  <si>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</si>
  <si>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</si>
  <si>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</si>
  <si>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</si>
  <si>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</si>
  <si>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</si>
  <si>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</si>
  <si>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</si>
  <si>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</si>
  <si>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</si>
  <si>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</si>
  <si>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</si>
  <si>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</si>
  <si>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</si>
  <si>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</si>
  <si>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</si>
  <si>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</si>
  <si>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</si>
  <si>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</si>
  <si>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</si>
  <si>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</si>
  <si>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</si>
  <si>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</si>
  <si>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</si>
  <si>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</si>
  <si>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</si>
  <si>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</si>
  <si>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</si>
  <si>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</si>
  <si>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</si>
  <si>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</si>
  <si>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</si>
  <si>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</si>
  <si>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</si>
  <si>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</si>
  <si>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</si>
  <si>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</si>
  <si>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</si>
  <si>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</si>
  <si>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</si>
  <si>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</si>
  <si>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</si>
  <si>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</si>
  <si>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</si>
  <si>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</si>
  <si>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</si>
  <si>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</si>
  <si>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</si>
  <si>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</si>
  <si>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</si>
  <si>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</si>
  <si>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ร</t>
  </si>
  <si>
    <t>มส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</si>
  <si>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</si>
  <si>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</si>
  <si>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</si>
  <si>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</si>
  <si>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</si>
  <si>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</si>
  <si>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</si>
  <si>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</si>
  <si>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</si>
  <si>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</si>
  <si>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</si>
  <si>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</si>
  <si>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</si>
  <si>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</si>
  <si>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</si>
  <si>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</si>
  <si>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</si>
  <si>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</si>
  <si>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</si>
  <si>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</si>
  <si>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</si>
  <si>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</si>
  <si>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</si>
  <si>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</si>
  <si>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</si>
  <si>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</si>
  <si>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</si>
  <si>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</si>
  <si>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</si>
  <si>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</si>
  <si>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</si>
  <si>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</si>
  <si>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</si>
  <si>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</si>
  <si>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มัธยมศึกษาตอนต้น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</si>
  <si>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</si>
  <si>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</si>
  <si>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</si>
  <si>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</si>
  <si>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</si>
  <si>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</si>
  <si>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</si>
  <si>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</si>
  <si>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</si>
  <si>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</si>
  <si>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</si>
  <si>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</si>
  <si>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มัธยมศึกษาปีที่ 1</t>
  </si>
  <si>
    <t>มัธยมศึกษาปีที่ 2</t>
  </si>
  <si>
    <t>มัธยมศึกษาปีที่ 3</t>
  </si>
  <si>
    <t>สังกัด</t>
  </si>
  <si>
    <t>ครูผู้สอน</t>
  </si>
  <si>
    <t>ครูที่ปรึกษา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</si>
  <si>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</si>
  <si>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</si>
  <si>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</si>
  <si>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</si>
  <si>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</si>
  <si>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</si>
  <si>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</si>
  <si>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</si>
  <si>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</si>
  <si>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</si>
  <si>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</si>
  <si>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</si>
  <si>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</si>
  <si>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</si>
  <si>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</si>
  <si>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</si>
  <si>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</si>
  <si>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</si>
  <si>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</si>
  <si>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</si>
  <si>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</si>
  <si>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</si>
  <si>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</si>
  <si>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</si>
  <si>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</si>
  <si>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</si>
  <si>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</si>
  <si>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</si>
  <si>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</si>
  <si>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</si>
  <si>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</si>
  <si>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</si>
  <si>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</si>
  <si>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</si>
  <si>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</si>
  <si>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</si>
  <si>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</si>
  <si>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</si>
  <si>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</si>
  <si>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</si>
  <si>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</si>
  <si>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</si>
  <si>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</si>
  <si>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</si>
  <si>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</si>
  <si>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</si>
  <si>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</si>
  <si>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</si>
  <si>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</si>
  <si>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</si>
  <si>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</si>
  <si>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</si>
  <si>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</si>
  <si>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</si>
  <si>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</si>
  <si>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</si>
  <si>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</si>
  <si>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</si>
  <si>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</si>
  <si>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</si>
  <si>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</si>
  <si>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</si>
  <si>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</si>
  <si>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</si>
  <si>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</si>
  <si>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</si>
  <si>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</si>
  <si>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</si>
  <si>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</si>
  <si>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</si>
  <si>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</si>
  <si>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</si>
  <si>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</si>
  <si>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</si>
  <si>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</si>
  <si>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</si>
  <si>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</si>
  <si>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</si>
  <si>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</si>
  <si>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</si>
  <si>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</si>
  <si>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</si>
  <si>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</si>
  <si>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</si>
  <si>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</si>
  <si>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</si>
  <si>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</si>
  <si>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</si>
  <si>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</si>
  <si>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</si>
  <si>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</si>
  <si>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</si>
  <si>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</si>
  <si>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</si>
  <si>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</si>
  <si>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</si>
  <si>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</si>
  <si>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</si>
  <si>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</si>
  <si>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</si>
  <si>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</si>
  <si>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</si>
  <si>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</si>
  <si>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</si>
  <si>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</si>
  <si>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</si>
  <si>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</si>
  <si>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</si>
  <si>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</si>
  <si>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</si>
  <si>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</si>
  <si>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</si>
  <si>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</si>
  <si>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</si>
  <si>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</si>
  <si>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</si>
  <si>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</si>
  <si>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</si>
  <si>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</si>
  <si>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</si>
  <si>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</si>
  <si>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</si>
  <si>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</si>
  <si>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</si>
  <si>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</si>
  <si>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</si>
  <si>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</si>
  <si>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</si>
  <si>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</si>
  <si>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</si>
  <si>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</si>
  <si>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</si>
  <si>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</si>
  <si>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</si>
  <si>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</si>
  <si>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</si>
  <si>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</si>
  <si>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</si>
  <si>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</si>
  <si>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</si>
  <si>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</si>
  <si>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</si>
  <si>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</si>
  <si>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</si>
  <si>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</si>
  <si>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</si>
  <si>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</si>
  <si>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</si>
  <si>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</si>
  <si>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</si>
  <si>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</si>
  <si>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</si>
  <si>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</si>
  <si>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</si>
  <si>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</si>
  <si>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</si>
  <si>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</si>
  <si>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</si>
  <si>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</si>
  <si>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</si>
  <si>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</si>
  <si>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มัธยมศึกษาตอนปลาย</t>
  </si>
  <si>
    <t>รองผู้อำนวยการ</t>
  </si>
  <si>
    <t>ผลการเรียน</t>
  </si>
  <si>
    <t>คะแนน 
100 คะแนน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</si>
  <si>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</si>
  <si>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</si>
  <si>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</si>
  <si>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</si>
  <si>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</si>
  <si>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</si>
  <si>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</si>
  <si>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</si>
  <si>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</si>
  <si>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</si>
  <si>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</si>
  <si>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ระดับ
ผลการเรียน</t>
  </si>
  <si>
    <t>ปก ปพ.5</t>
  </si>
  <si>
    <t>บันทึกเวลาเรียน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</si>
  <si>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</si>
  <si>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</si>
  <si>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</si>
  <si>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</si>
  <si>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</si>
  <si>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</si>
  <si>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</si>
  <si>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</si>
  <si>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</si>
  <si>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</si>
  <si>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</si>
  <si>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</si>
  <si>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</si>
  <si>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</si>
  <si>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</si>
  <si>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</si>
  <si>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</si>
  <si>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</si>
  <si>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</si>
  <si>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</si>
  <si>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</si>
  <si>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</si>
  <si>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</si>
  <si>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</si>
  <si>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</si>
  <si>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</si>
  <si>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</si>
  <si>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</si>
  <si>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</si>
  <si>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</si>
  <si>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</si>
  <si>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</si>
  <si>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</si>
  <si>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</si>
  <si>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</si>
  <si>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</si>
  <si>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</si>
  <si>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</si>
  <si>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</si>
  <si>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</si>
  <si>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</si>
  <si>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</si>
  <si>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</si>
  <si>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</si>
  <si>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</si>
  <si>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</si>
  <si>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</si>
  <si>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</si>
  <si>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</si>
  <si>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</si>
  <si>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8. คุณลักษณะ-----</t>
  </si>
  <si>
    <t>9. คุณลักษณะรายข้อ------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</si>
  <si>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</si>
  <si>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</si>
  <si>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</si>
  <si>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10. คิดวิเคราะห์---------</t>
  </si>
  <si>
    <t>สำหรับกรอกการประเมินการอ่าน คิดวิเคราะห์ และเขียน มี 5 ตัวชี้วัด</t>
  </si>
  <si>
    <t>11. คิดวิเคราะห์รายข้อ---------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</si>
  <si>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</si>
  <si>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</si>
  <si>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12. ตัวชี้วัด----------</t>
  </si>
  <si>
    <t>สำหรับพิมพ์รายละเอียดตัวชี้วัดของรายวิชา (อาจ copy มาวาง แล้วจัดรูปแบบให้สวยงาม)</t>
  </si>
  <si>
    <t>13. คำอธิบาย-------</t>
  </si>
  <si>
    <t>เป็นคำอธิบายการใช้แบบบันทึกผลการเรียนประจำรายวิชา ปพ.5</t>
  </si>
  <si>
    <t>14. ตัวชี้วัดคุณลักษณะ-------</t>
  </si>
  <si>
    <t>เป็นรายละเอียดตัวชี้วัดและพฤติกรรมบ่งชี้ของคุณลักษณะอันพึงประสงค์แต่ละข้อ</t>
  </si>
  <si>
    <t>15. ตัวชี้วัดการอ่าน-------</t>
  </si>
  <si>
    <t>เป็นรายละเอียดตัวชี้วัดความสามารถในการอ่าน คิดวิเคราะห์และเขียน</t>
  </si>
  <si>
    <t>16. aboutme------------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</si>
  <si>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</si>
  <si>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</si>
  <si>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</si>
  <si>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</si>
  <si>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</si>
  <si>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</si>
  <si>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</si>
  <si>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</si>
  <si>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 xml:space="preserve">(หากต้องการใช้แบบรายงานการพัฒนาคุณภาพระดับชั้นเรียน (รศ.1) ดาวน์โหลดได้ที่ www.wainonpo.ob.tc) </t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</si>
  <si>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</si>
  <si>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</si>
  <si>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</si>
  <si>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</si>
  <si>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</si>
  <si>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</si>
  <si>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</si>
  <si>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</si>
  <si>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</si>
  <si>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</si>
  <si>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</si>
  <si>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</si>
  <si>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</si>
  <si>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</si>
  <si>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</si>
  <si>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</si>
  <si>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t>โปรแกรม แบบ ปพ.5 (แบบบันทึกผลการเรียนประจำรายวิชา) จัดทำขึ้นโดยใช้โปรแกรม Office 2007 SP2</t>
  </si>
  <si>
    <t>ประกอบด้วย ชีทงาน  16 ชีทงาน ดังนี้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</si>
  <si>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</si>
  <si>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</si>
  <si>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</si>
  <si>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</si>
  <si>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ชีทงานทั้ง 16 ชีทงาน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</si>
  <si>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</si>
  <si>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</si>
  <si>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</si>
  <si>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</si>
  <si>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</si>
  <si>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</si>
  <si>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</si>
  <si>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</si>
  <si>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</si>
  <si>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สัดส่วนคะแนนปลายภาค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</si>
  <si>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</si>
  <si>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</si>
  <si>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</si>
  <si>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</si>
  <si>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</si>
  <si>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</si>
  <si>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</si>
  <si>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</si>
  <si>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</si>
  <si>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</si>
  <si>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</si>
  <si>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</si>
  <si>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</si>
  <si>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</si>
  <si>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</si>
  <si>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</si>
  <si>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</si>
  <si>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</si>
  <si>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</si>
  <si>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</si>
  <si>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</si>
  <si>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</si>
  <si>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</si>
  <si>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</si>
  <si>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</si>
  <si>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</si>
  <si>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</si>
  <si>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</si>
  <si>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</si>
  <si>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</si>
  <si>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</si>
  <si>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</si>
  <si>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</si>
  <si>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</si>
  <si>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</si>
  <si>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</si>
  <si>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>8.1 ระดับผลการเรียนรายวิชา  ใช้ระบบตัวเลข  8 ระดับ มีความหมายและช่วงคะแนนเป็นร้อยละ ดังนี้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</si>
  <si>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</si>
  <si>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</si>
  <si>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</si>
  <si>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การวัดผลปลายภาค</t>
  </si>
  <si>
    <t>สำหรับครูผู้สอนส่งผลการประเมินให้ครูที่ปรึกษา กรอกข้อมูลรายงานคุณภาพระดับชั้นเรียน (รศ.1)</t>
  </si>
  <si>
    <t>2. สัปดาห์ที่ ----ให้ระบุเลขลำดับสัปดาห์ที่เริ่มสอนตั้งแต่สัปดาห์ที่ 1-20 ของแต่ละภาคเรียน</t>
  </si>
  <si>
    <t>จำนวนชั่วโมงเรียนต่อภาคเรียนไว้ในหลักสูตรสถานศึกษา โดยกรอกช่องละ 1 ชั่วโมง</t>
  </si>
  <si>
    <t>เช่น 1,2,3,4,5,….119,120 (สำหรับรายวิชาที่กำหนดเรียน 3 ชั่วโมงต่อสัปดาห์)</t>
  </si>
  <si>
    <t xml:space="preserve">5.3 สรุปการมาเรียนของนักเรียนแต่ละคน ในช่อง "มาเรียน"  "ป่วย"  "ลา"  "ขาด" เมื่อสิ้นภาคเรียน </t>
  </si>
  <si>
    <t>5.4 ให้รวมจำนวนชั่วโมงที่สอนตลอดภาคเรียน ในช่อง "เวลาเรียนเต็ม" และคำนวณร้อยละที่มาเรียน</t>
  </si>
  <si>
    <t>ของแต่ละคน ลงในช่อง "ร้อยละที่มาเรียน" หากเวลาเรียนไม่ถึงร้อยละ 80 ของรายวิชานั้น</t>
  </si>
  <si>
    <t>ให้บันทึกด้วยหมึกสีแดง</t>
  </si>
  <si>
    <t>6.1 การวัดผลระหว่างเรียน สำหรับบันทึกคะแนนวัดผลตามตัวชีวัดรายข้อ และคะแนนสอบกลางภาค</t>
  </si>
  <si>
    <t>6.2 การวัดปลายภาคเรียน  สำหรับบันทึกคะแนนสอบปลายภาคเรียน</t>
  </si>
  <si>
    <t>6.3 การตัดสินผลการเรียน โดยนำคะแนนระหว่างเรียนและคะแนนปลายภาคมารวมเพื่อตัดสินผล</t>
  </si>
  <si>
    <t>7.3 สรุปรวมคะแนนวัดผลระหว่างเรียนและคะแนนสอบปลายภาค เพื่อตัดสินผลการเรียน</t>
  </si>
  <si>
    <t>สำหรับกรอกคะแนนวัดผลตามตัวชี้วัดระหว่างเรียน คะแนนสอบปลายภาคเรียน</t>
  </si>
  <si>
    <t>บันทึกคะแนน</t>
  </si>
  <si>
    <t>การประเมินคุณลักษณะอันพึงประสงค์ และการประเมินการอ่าน คิดวิเคราะห์ เขียน</t>
  </si>
  <si>
    <t>สัดส่วนคะแนนระหว่างเรียน :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</si>
  <si>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</si>
  <si>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</si>
  <si>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</si>
  <si>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</si>
  <si>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ชื่อผู้บริหาร</t>
  </si>
  <si>
    <t>ปพ.๕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</si>
  <si>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</si>
  <si>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</si>
  <si>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</si>
  <si>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เพื่อช่วยในการจัดทำรายงานข้อมูลสารสนเทศให้เป็นระบบ ถูกต้อง รวดเร็ว และใช้เป็นเอกสารหลักฐานการศึกษา </t>
  </si>
  <si>
    <t>2. อ่านก่อนทำ------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</si>
  <si>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</si>
  <si>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</si>
  <si>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</si>
  <si>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สำหรับครูผู้สอนส่งผลการประเมินให้ครูที่ปรึกษา เพื่อนำไปกรอกในรายงานการพัฒนา</t>
  </si>
  <si>
    <t>5. ปก-----------</t>
  </si>
  <si>
    <t>6. เวลาเรียน--------</t>
  </si>
  <si>
    <r>
      <t xml:space="preserve">ของรายวิชาในภาคเรียนนั้น)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</si>
  <si>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7. คะแนน1------</t>
  </si>
  <si>
    <t>สำหรับกรอกคะแนนประเมินคุณลักษณะอันพึงประสงค์ จำนวน 8 ข้อ  18 ตัวบ่งชี้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</si>
  <si>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</si>
  <si>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</si>
  <si>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หรือสถานศึกษาพิจารณากำหนดตามความเหมาะสม</t>
  </si>
  <si>
    <t>เพื่อให้ครูที่ปรึกษาจัดทำรายงานคุณภาพระดับห้องเรียน และจัดทำแบบรายงานประจำตัวนักเรียน (ปพ.6) แจ้งผล</t>
  </si>
  <si>
    <t>ปก ปพ.5  (1 แผ่น)</t>
  </si>
  <si>
    <t>บันทึกเวลาเรียน  (4 แผ่น)</t>
  </si>
  <si>
    <t>บันทึกคะแนน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</si>
  <si>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</si>
  <si>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</si>
  <si>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</si>
  <si>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</si>
  <si>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 รวมใช้กระดาษ  20 แผ่น</t>
  </si>
  <si>
    <t>กิจกรรมพัฒนาผู้เรียน</t>
  </si>
  <si>
    <t>ดูรายละเอียดเพิ่มเติมที่</t>
  </si>
  <si>
    <t>มัธยมศึกษาปีที่ 4</t>
  </si>
  <si>
    <t>มัธยมศึกษาปีที่ 5</t>
  </si>
  <si>
    <t>มัธยมศึกษาปีที่ 6</t>
  </si>
  <si>
    <t>100คะแนน</t>
  </si>
  <si>
    <t>แบบบันทึกผลการเรียนประจำรายวิชา</t>
  </si>
  <si>
    <t>ปพ.5-2554 ม.1 ภาษาไทย</t>
  </si>
  <si>
    <t>ปพ.5-2554 ม.1 คณิตศาสตร์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</si>
  <si>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</si>
  <si>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ม.3 ภาษาไทย</t>
  </si>
  <si>
    <t>ปพ.5-2554 ม.3 คณิตศาสตร์</t>
  </si>
  <si>
    <t>ปพ.5-2554 ม.1 ภาษาอังกฤษ</t>
  </si>
  <si>
    <t>ปพ.5-2554 ม.3 วิทยาศาสตร์</t>
  </si>
  <si>
    <t>กำหนดเกณฑ์การประเมินผล</t>
  </si>
  <si>
    <t>1.สัดส่วนคะแนนระหว่างเรียน : คะแนนปลายภาค</t>
  </si>
  <si>
    <t xml:space="preserve">3.เกณฑ์การประเมินคุณลักษณะอันพึงประสงค์ </t>
  </si>
  <si>
    <t>2.เกณฑ์ระดับผลการเรียน</t>
  </si>
  <si>
    <t>0</t>
  </si>
  <si>
    <t>1</t>
  </si>
  <si>
    <t>4.เกณฑ์การประเมินการอ่าน คิดวิเคราะห์ เขียน</t>
  </si>
  <si>
    <t>1.5</t>
  </si>
  <si>
    <t>2</t>
  </si>
  <si>
    <t>2.5</t>
  </si>
  <si>
    <t>3</t>
  </si>
  <si>
    <t>3.5</t>
  </si>
  <si>
    <t>4</t>
  </si>
  <si>
    <t>การกำหนดเกณฑ์ระดับผลการเรียน (ทั้งรายวิชาต่างๆ และกิจกรรมผู้เรียน)</t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</si>
  <si>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</si>
  <si>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</si>
  <si>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</si>
  <si>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</si>
  <si>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</si>
  <si>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</si>
  <si>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</si>
  <si>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</si>
  <si>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</si>
  <si>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</si>
  <si>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ครูผู้ช่วย</t>
  </si>
  <si>
    <t>นักศึกษาฝึกประสบการณ์ฯ</t>
  </si>
  <si>
    <t>กำหนดเกณฑ์คะแนน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</si>
  <si>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</si>
  <si>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</si>
  <si>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</si>
  <si>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</si>
  <si>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</si>
  <si>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</si>
  <si>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 xml:space="preserve">ของระดับผลการประเมินตามเกณฑ์ 4 ระดับ คือ 0  1  2 และ 3 </t>
    </r>
  </si>
  <si>
    <t>(สถานศึกษากำหนดช่วงคะแนนเป็นร้อยละตามเกณฑ์สถานศึกษากำหนด)</t>
  </si>
  <si>
    <t>ส่วนราชการ</t>
  </si>
  <si>
    <t>ที่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</si>
  <si>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</si>
  <si>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</si>
  <si>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</si>
  <si>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จำนวนนักเรียนจำแนกตามระดับผลการเรียน</t>
  </si>
  <si>
    <t>ผลการประเมินคุณลักษณะอันพึงประสงค์/การอ่านคิดวิเคราะห์และเขียน</t>
  </si>
  <si>
    <t>0 (ไม่ผ่าน)</t>
  </si>
  <si>
    <t>1 (ผ่าน)</t>
  </si>
  <si>
    <t>2 (ดี)</t>
  </si>
  <si>
    <t>3 (ดีเยี่ยม)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</si>
  <si>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</si>
  <si>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</si>
  <si>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</si>
  <si>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คะแนนเฉลี่ยร้อยละ</t>
  </si>
  <si>
    <t>ร้อยละเฉลี่ยระหว่างเรียน</t>
  </si>
  <si>
    <t>ร้อยละเฉลี่ยปลายภาค</t>
  </si>
  <si>
    <t>คะแนนเฉลี่ยร้อยละระหว่างเรียน สอบปลายภาค และคะแนนเฉลี่ยร้อยละ</t>
  </si>
  <si>
    <t>ชื่อครูที่ปรึกษา</t>
  </si>
  <si>
    <t>ระหว่างเรียน</t>
  </si>
  <si>
    <t>สอบปลายภาค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</si>
  <si>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</si>
  <si>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</si>
  <si>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</si>
  <si>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</si>
  <si>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</si>
  <si>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</si>
  <si>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</si>
  <si>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</si>
  <si>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</si>
  <si>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</si>
  <si>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</si>
  <si>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</si>
  <si>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</si>
  <si>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</si>
  <si>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จำนวนนักเรียน เมื่อต้นปีการศึกษา</t>
  </si>
  <si>
    <t>จำนวนนักเรียน ออกระหว่างปี</t>
  </si>
  <si>
    <t>จำนวนนักเรียน เมื่อสิ้นปีการศึกษา</t>
  </si>
  <si>
    <t>คน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</si>
  <si>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</si>
  <si>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</si>
  <si>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</si>
  <si>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ออก</t>
  </si>
  <si>
    <t>ผ</t>
  </si>
  <si>
    <t>มผ</t>
  </si>
  <si>
    <t>มก</t>
  </si>
  <si>
    <t>http://www.facebook.com/madoodadi</t>
  </si>
  <si>
    <t>http://madoodadi.wordpress.com/</t>
  </si>
  <si>
    <t>http://www.kroobannok.com/suphi</t>
  </si>
  <si>
    <t>สถานศึกษาสามารถ</t>
  </si>
  <si>
    <t>ปรับเปลี่ยนช่วงคะแนน</t>
  </si>
  <si>
    <t>ให้เป็นตามที่สถานศึกษากำหนดได้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</si>
  <si>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</si>
  <si>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</si>
  <si>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  <r>
      <rPr>
        <sz val="16"/>
        <color theme="0"/>
        <rFont val="EucrosiaUPC"/>
        <family val="1"/>
      </rPr>
      <t xml:space="preserve"> 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</si>
  <si>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</si>
  <si>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</si>
  <si>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</si>
  <si>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</si>
  <si>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</si>
  <si>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</si>
  <si>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</si>
  <si>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แบบ ปพ.๕ อิเลคทรอนิกส์
หลักสูตรแกนกลางการศึกษาขั้นพื้นฐาน ๒๕๕๑</t>
  </si>
  <si>
    <t>สัดส่วนคะแนน ระหว่างเรียน</t>
  </si>
  <si>
    <t>สัดส่วนคะแนน กลางภาค</t>
  </si>
  <si>
    <t>สัดส่วนคะแนน ปลายภาค</t>
  </si>
  <si>
    <t>คะแนนวัดผลกลางภาค</t>
  </si>
  <si>
    <r>
      <t>ระดับมัธยมศึกษา:</t>
    </r>
    <r>
      <rPr>
        <b/>
        <sz val="16"/>
        <color theme="7" tint="-0.499984740745262"/>
        <rFont val="EucrosiaUPC"/>
        <family val="1"/>
      </rPr>
      <t>วิชาพื้นฐาน/เพิ่มเติม/กิจกรรม</t>
    </r>
  </si>
  <si>
    <r>
      <t xml:space="preserve">    **ขอความกรุณา</t>
    </r>
    <r>
      <rPr>
        <u/>
        <sz val="16"/>
        <color theme="5" tint="-0.499984740745262"/>
        <rFont val="EucrosiaUPC"/>
        <family val="1"/>
      </rPr>
      <t>อย่าเปลี่ยนชื่อชีทงาน</t>
    </r>
    <r>
      <rPr>
        <sz val="16"/>
        <color theme="5" tint="-0.499984740745262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5" tint="-0.499984740745262"/>
        <rFont val="EucrosiaUPC"/>
        <family val="1"/>
      </rPr>
      <t>(เชื่อมไปยังชีทงานอื่นไม่ได้)</t>
    </r>
  </si>
  <si>
    <t>1. ปก</t>
  </si>
  <si>
    <t>2. เวลาเรียน</t>
  </si>
  <si>
    <t>3. คะแนน1</t>
  </si>
  <si>
    <t>4. คุณลักษณะรายข้อ</t>
  </si>
  <si>
    <t>5. คิดวิเคราะห์รายข้อ</t>
  </si>
  <si>
    <t>6. ตัวชี้วัด</t>
  </si>
  <si>
    <t>7. คำอธิบาย</t>
  </si>
  <si>
    <t>สถานภาพนักเรียน</t>
  </si>
  <si>
    <t>Facebook</t>
  </si>
  <si>
    <t>https://www.facebook.com/madoodadi</t>
  </si>
  <si>
    <t>https://www.facebook.com/wnpschool</t>
  </si>
  <si>
    <t>ชื่อตำแหน่ง</t>
  </si>
  <si>
    <t>ชื่อตำแหน่งครูผู้สอน</t>
  </si>
  <si>
    <t>หน้านี้---ใช้รูปแบบตัวอักษร</t>
  </si>
  <si>
    <t>TH SarabunPSK</t>
  </si>
  <si>
    <t xml:space="preserve">สัดส่วนคะแนน ข้อสอบกลาง </t>
  </si>
  <si>
    <t>ข้อสอบกลาง</t>
  </si>
  <si>
    <t>คะแนนปลายภาคเรียน</t>
  </si>
  <si>
    <t>ปพ.5v8.58.02</t>
  </si>
  <si>
    <r>
      <t xml:space="preserve">แบบ ปพ.5ม-2551v8.58.02 </t>
    </r>
    <r>
      <rPr>
        <b/>
        <sz val="14"/>
        <color theme="9" tint="0.79998168889431442"/>
        <rFont val="EucrosiaUPC"/>
        <family val="1"/>
      </rPr>
      <t>(13/02/2558)</t>
    </r>
  </si>
  <si>
    <t xml:space="preserve">เลือกรูปแบบการวัดประเมินผล     </t>
  </si>
  <si>
    <t>หนองผือเทพนิมิต</t>
  </si>
  <si>
    <t>สำนักงานเขตพื้นที่การศึกษาประถมศึกษาสกลนคร เขต ๑</t>
  </si>
  <si>
    <t>นาแก้ว</t>
  </si>
  <si>
    <t>โพนนาแก้ว</t>
  </si>
  <si>
    <t>สกลนคร</t>
  </si>
  <si>
    <t>คอมพิวเตอร์</t>
  </si>
  <si>
    <t>นายอังคาร  พึ่งผล</t>
  </si>
  <si>
    <t>นางสาวอรทัย  ทรงหาคำ</t>
  </si>
  <si>
    <t>5</t>
  </si>
  <si>
    <t>นายสุปัน  วงศ์อุ่น</t>
  </si>
  <si>
    <t>นายอังคาร  พึ่งผล นางสาวอจิมา  รักษาพล</t>
  </si>
  <si>
    <t>นางวิยดา  จันทร์พิลา</t>
  </si>
  <si>
    <t>ง 23202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</si>
</sst>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sz val="14"/>
      <color theme="5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b/>
      <sz val="20"/>
      <name val="EucrosiaUPC"/>
      <family val="1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79998168889431442"/>
      <name val="EucrosiaUPC"/>
      <family val="1"/>
    </font>
    <font>
      <b/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sz val="16"/>
      <color theme="9" tint="0.39997558519241921"/>
      <name val="EucrosiaUPC"/>
      <family val="1"/>
    </font>
    <font>
      <b/>
      <sz val="18"/>
      <color theme="9" tint="0.79998168889431442"/>
      <name val="EucrosiaUPC"/>
      <family val="1"/>
    </font>
    <font>
      <sz val="18"/>
      <color rgb="FFFF0000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sz val="12"/>
      <color rgb="FFFFFF00"/>
      <name val="EucrosiaUPC"/>
      <family val="1"/>
    </font>
    <font>
      <sz val="14"/>
      <color rgb="FFFFFF00"/>
      <name val="EucrosiaUPC"/>
      <family val="1"/>
    </font>
    <font>
      <sz val="14"/>
      <color rgb="FFFFC000"/>
      <name val="EucrosiaUPC"/>
      <family val="1"/>
    </font>
    <font>
      <b/>
      <sz val="14"/>
      <color theme="9" tint="0.79998168889431442"/>
      <name val="EucrosiaUPC"/>
      <family val="1"/>
    </font>
    <font>
      <b/>
      <sz val="18"/>
      <color theme="7" tint="-0.499984740745262"/>
      <name val="EucrosiaUPC"/>
      <family val="1"/>
    </font>
    <font>
      <b/>
      <sz val="16"/>
      <color theme="7" tint="-0.499984740745262"/>
      <name val="EucrosiaUPC"/>
      <family val="1"/>
    </font>
    <font>
      <sz val="16"/>
      <color theme="5" tint="-0.499984740745262"/>
      <name val="EucrosiaUPC"/>
      <family val="1"/>
    </font>
    <font>
      <u/>
      <sz val="16"/>
      <color theme="5" tint="-0.499984740745262"/>
      <name val="EucrosiaUPC"/>
      <family val="1"/>
    </font>
    <font>
      <sz val="14"/>
      <color theme="5" tint="-0.499984740745262"/>
      <name val="EucrosiaUPC"/>
      <family val="1"/>
    </font>
    <font>
      <sz val="14"/>
      <color theme="0" tint="-4.9989318521683403E-2"/>
      <name val="EucrosiaUPC"/>
      <family val="1"/>
    </font>
    <font>
      <sz val="12"/>
      <color theme="0"/>
      <name val="EucrosiaUPC"/>
      <family val="1"/>
    </font>
    <font>
      <sz val="14"/>
      <color theme="0"/>
      <name val="EucrosiaUPC"/>
      <family val="1"/>
    </font>
    <font>
      <u/>
      <sz val="16"/>
      <color theme="2" tint="-9.9978637043366805E-2"/>
      <name val="EucrosiaUPC"/>
      <family val="1"/>
    </font>
  </fonts>
  <fills count="2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39997558519241921"/>
        <bgColor indexed="64"/>
      </patternFill>
    </fill>
  </fills>
  <borders count="1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 style="thin">
        <color theme="7" tint="-0.24994659260841701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5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5" tint="0.59996337778862885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9" tint="0.39994506668294322"/>
      </top>
      <bottom style="thin">
        <color indexed="64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 style="thin">
        <color rgb="FFFFFF00"/>
      </top>
      <bottom style="thin">
        <color rgb="FFFFFF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1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2" fillId="4" borderId="51" xfId="0" applyFont="1" applyFill="1" applyBorder="1" applyAlignment="1" applyProtection="1">
      <alignment horizontal="left"/>
      <protection locked="0" hidden="1"/>
    </xf>
    <xf numFmtId="0" fontId="2" fillId="4" borderId="54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16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6" borderId="4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4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4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26" fillId="2" borderId="84" xfId="1" applyFont="1" applyFill="1" applyBorder="1" applyAlignment="1" applyProtection="1">
      <protection hidden="1"/>
    </xf>
    <xf numFmtId="0" fontId="2" fillId="2" borderId="84" xfId="0" applyFont="1" applyFill="1" applyBorder="1" applyProtection="1">
      <protection hidden="1"/>
    </xf>
    <xf numFmtId="0" fontId="26" fillId="2" borderId="0" xfId="1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32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42" fillId="0" borderId="0" xfId="0" applyFont="1" applyFill="1" applyBorder="1" applyProtection="1">
      <protection hidden="1"/>
    </xf>
    <xf numFmtId="0" fontId="43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48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9" borderId="75" xfId="0" applyFont="1" applyFill="1" applyBorder="1" applyAlignment="1" applyProtection="1">
      <alignment horizontal="center" wrapText="1"/>
      <protection hidden="1"/>
    </xf>
    <xf numFmtId="0" fontId="5" fillId="0" borderId="74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67" xfId="0" applyFont="1" applyFill="1" applyBorder="1" applyAlignment="1" applyProtection="1">
      <alignment horizontal="left" vertical="center" wrapText="1"/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5" xfId="0" applyFont="1" applyBorder="1" applyAlignment="1" applyProtection="1">
      <protection hidden="1"/>
    </xf>
    <xf numFmtId="0" fontId="5" fillId="0" borderId="66" xfId="0" applyFont="1" applyBorder="1" applyAlignment="1" applyProtection="1">
      <protection hidden="1"/>
    </xf>
    <xf numFmtId="0" fontId="5" fillId="0" borderId="68" xfId="0" applyFont="1" applyBorder="1" applyAlignment="1" applyProtection="1">
      <alignment wrapText="1"/>
      <protection hidden="1"/>
    </xf>
    <xf numFmtId="0" fontId="5" fillId="0" borderId="68" xfId="0" applyFont="1" applyBorder="1" applyAlignment="1" applyProtection="1"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wrapText="1"/>
      <protection hidden="1"/>
    </xf>
    <xf numFmtId="0" fontId="5" fillId="0" borderId="68" xfId="0" applyFont="1" applyFill="1" applyBorder="1" applyAlignment="1" applyProtection="1">
      <alignment wrapText="1"/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7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69" xfId="0" applyFont="1" applyFill="1" applyBorder="1" applyAlignment="1" applyProtection="1">
      <alignment horizontal="center" wrapText="1"/>
      <protection hidden="1"/>
    </xf>
    <xf numFmtId="0" fontId="5" fillId="0" borderId="69" xfId="0" applyFont="1" applyBorder="1" applyProtection="1">
      <protection hidden="1"/>
    </xf>
    <xf numFmtId="0" fontId="5" fillId="0" borderId="70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Protection="1"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Border="1" applyProtection="1">
      <protection hidden="1"/>
    </xf>
    <xf numFmtId="0" fontId="5" fillId="0" borderId="71" xfId="0" applyFont="1" applyFill="1" applyBorder="1" applyAlignment="1" applyProtection="1">
      <alignment horizontal="left" vertical="center" wrapText="1"/>
      <protection hidden="1"/>
    </xf>
    <xf numFmtId="0" fontId="5" fillId="0" borderId="71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2" xfId="0" applyFont="1" applyFill="1" applyBorder="1" applyAlignment="1" applyProtection="1">
      <alignment horizontal="center" wrapText="1"/>
      <protection hidden="1"/>
    </xf>
    <xf numFmtId="0" fontId="5" fillId="0" borderId="62" xfId="0" applyFont="1" applyBorder="1" applyAlignment="1" applyProtection="1">
      <protection hidden="1"/>
    </xf>
    <xf numFmtId="0" fontId="5" fillId="0" borderId="63" xfId="0" applyFont="1" applyBorder="1" applyAlignment="1" applyProtection="1">
      <alignment horizontal="left" indent="2"/>
      <protection hidden="1"/>
    </xf>
    <xf numFmtId="0" fontId="5" fillId="0" borderId="63" xfId="0" applyFont="1" applyBorder="1" applyAlignment="1" applyProtection="1">
      <protection hidden="1"/>
    </xf>
    <xf numFmtId="0" fontId="5" fillId="0" borderId="63" xfId="0" applyFont="1" applyFill="1" applyBorder="1" applyAlignment="1" applyProtection="1">
      <alignment horizontal="left" vertical="center" wrapText="1"/>
      <protection hidden="1"/>
    </xf>
    <xf numFmtId="0" fontId="5" fillId="0" borderId="64" xfId="0" applyFont="1" applyFill="1" applyBorder="1" applyAlignment="1" applyProtection="1">
      <alignment horizontal="left" vertical="center" wrapText="1"/>
      <protection hidden="1"/>
    </xf>
    <xf numFmtId="0" fontId="5" fillId="0" borderId="64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2" xfId="0" applyFont="1" applyBorder="1" applyProtection="1">
      <protection hidden="1"/>
    </xf>
    <xf numFmtId="0" fontId="5" fillId="0" borderId="72" xfId="0" applyFont="1" applyBorder="1" applyAlignment="1" applyProtection="1">
      <alignment horizontal="left"/>
      <protection hidden="1"/>
    </xf>
    <xf numFmtId="0" fontId="5" fillId="0" borderId="70" xfId="0" applyFont="1" applyBorder="1" applyAlignment="1" applyProtection="1">
      <alignment horizontal="left"/>
      <protection hidden="1"/>
    </xf>
    <xf numFmtId="0" fontId="5" fillId="0" borderId="71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75" xfId="0" applyFont="1" applyBorder="1" applyProtection="1">
      <protection hidden="1"/>
    </xf>
    <xf numFmtId="0" fontId="5" fillId="0" borderId="67" xfId="0" applyFont="1" applyBorder="1" applyProtection="1">
      <protection hidden="1"/>
    </xf>
    <xf numFmtId="0" fontId="5" fillId="0" borderId="68" xfId="0" applyFont="1" applyBorder="1" applyProtection="1">
      <protection hidden="1"/>
    </xf>
    <xf numFmtId="0" fontId="5" fillId="0" borderId="77" xfId="0" applyFont="1" applyBorder="1" applyProtection="1">
      <protection hidden="1"/>
    </xf>
    <xf numFmtId="0" fontId="5" fillId="0" borderId="78" xfId="0" applyFont="1" applyBorder="1" applyProtection="1">
      <protection hidden="1"/>
    </xf>
    <xf numFmtId="0" fontId="5" fillId="0" borderId="79" xfId="0" applyFont="1" applyBorder="1" applyAlignment="1" applyProtection="1"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81" xfId="0" applyFont="1" applyBorder="1" applyAlignment="1" applyProtection="1">
      <protection hidden="1"/>
    </xf>
    <xf numFmtId="0" fontId="5" fillId="0" borderId="82" xfId="0" applyFont="1" applyFill="1" applyBorder="1" applyAlignment="1" applyProtection="1">
      <alignment horizontal="left" vertical="center" wrapText="1"/>
      <protection hidden="1"/>
    </xf>
    <xf numFmtId="0" fontId="5" fillId="0" borderId="83" xfId="0" applyFont="1" applyBorder="1" applyAlignment="1" applyProtection="1">
      <protection hidden="1"/>
    </xf>
    <xf numFmtId="0" fontId="5" fillId="0" borderId="71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left"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" fillId="14" borderId="0" xfId="0" applyFont="1" applyFill="1" applyAlignment="1" applyProtection="1">
      <alignment vertical="center"/>
      <protection hidden="1"/>
    </xf>
    <xf numFmtId="0" fontId="2" fillId="15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12" fillId="14" borderId="0" xfId="0" applyFont="1" applyFill="1" applyProtection="1">
      <protection hidden="1"/>
    </xf>
    <xf numFmtId="0" fontId="5" fillId="14" borderId="0" xfId="0" applyFont="1" applyFill="1" applyProtection="1">
      <protection hidden="1"/>
    </xf>
    <xf numFmtId="0" fontId="27" fillId="16" borderId="0" xfId="0" applyFont="1" applyFill="1" applyProtection="1">
      <protection hidden="1"/>
    </xf>
    <xf numFmtId="0" fontId="2" fillId="15" borderId="0" xfId="0" applyFont="1" applyFill="1" applyAlignment="1" applyProtection="1">
      <alignment horizontal="center" vertical="center"/>
      <protection hidden="1"/>
    </xf>
    <xf numFmtId="0" fontId="15" fillId="15" borderId="0" xfId="0" applyFont="1" applyFill="1" applyAlignment="1" applyProtection="1">
      <alignment horizontal="center"/>
      <protection hidden="1"/>
    </xf>
    <xf numFmtId="0" fontId="2" fillId="15" borderId="0" xfId="0" applyFont="1" applyFill="1" applyAlignment="1" applyProtection="1">
      <alignment horizontal="center"/>
      <protection hidden="1"/>
    </xf>
    <xf numFmtId="0" fontId="13" fillId="15" borderId="0" xfId="0" applyFont="1" applyFill="1" applyAlignment="1" applyProtection="1">
      <alignment horizontal="left"/>
      <protection hidden="1"/>
    </xf>
    <xf numFmtId="0" fontId="5" fillId="15" borderId="0" xfId="0" applyFont="1" applyFill="1" applyAlignment="1" applyProtection="1">
      <alignment wrapText="1"/>
      <protection hidden="1"/>
    </xf>
    <xf numFmtId="0" fontId="22" fillId="15" borderId="0" xfId="0" applyFont="1" applyFill="1" applyAlignment="1" applyProtection="1">
      <alignment horizontal="left" wrapText="1"/>
      <protection hidden="1"/>
    </xf>
    <xf numFmtId="0" fontId="2" fillId="15" borderId="0" xfId="0" applyFont="1" applyFill="1" applyBorder="1" applyProtection="1">
      <protection hidden="1"/>
    </xf>
    <xf numFmtId="0" fontId="2" fillId="16" borderId="0" xfId="0" applyFont="1" applyFill="1" applyAlignment="1" applyProtection="1">
      <alignment vertical="center"/>
      <protection hidden="1"/>
    </xf>
    <xf numFmtId="0" fontId="27" fillId="16" borderId="85" xfId="0" applyFont="1" applyFill="1" applyBorder="1" applyAlignment="1" applyProtection="1">
      <alignment vertical="center"/>
      <protection hidden="1"/>
    </xf>
    <xf numFmtId="0" fontId="26" fillId="2" borderId="84" xfId="1" applyFont="1" applyFill="1" applyBorder="1" applyAlignment="1" applyProtection="1">
      <alignment vertical="center"/>
      <protection hidden="1"/>
    </xf>
    <xf numFmtId="0" fontId="2" fillId="2" borderId="84" xfId="0" applyFont="1" applyFill="1" applyBorder="1" applyAlignment="1" applyProtection="1">
      <alignment vertical="center"/>
      <protection hidden="1"/>
    </xf>
    <xf numFmtId="0" fontId="17" fillId="12" borderId="0" xfId="0" applyFont="1" applyFill="1" applyAlignment="1" applyProtection="1">
      <alignment horizontal="center"/>
      <protection locked="0" hidden="1"/>
    </xf>
    <xf numFmtId="0" fontId="54" fillId="16" borderId="0" xfId="0" applyFont="1" applyFill="1" applyAlignment="1" applyProtection="1">
      <alignment horizontal="center" vertical="center"/>
      <protection locked="0"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6" borderId="57" xfId="0" applyFont="1" applyFill="1" applyBorder="1" applyAlignment="1" applyProtection="1">
      <alignment vertical="center"/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5" fillId="7" borderId="56" xfId="0" applyFont="1" applyFill="1" applyBorder="1" applyAlignment="1" applyProtection="1">
      <alignment vertical="center"/>
      <protection hidden="1"/>
    </xf>
    <xf numFmtId="0" fontId="3" fillId="7" borderId="18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98" xfId="0" applyFont="1" applyFill="1" applyBorder="1" applyAlignment="1" applyProtection="1">
      <alignment vertical="center" shrinkToFit="1"/>
      <protection hidden="1"/>
    </xf>
    <xf numFmtId="0" fontId="4" fillId="7" borderId="106" xfId="0" applyFont="1" applyFill="1" applyBorder="1" applyAlignment="1" applyProtection="1">
      <alignment horizontal="center" vertical="center"/>
      <protection hidden="1"/>
    </xf>
    <xf numFmtId="0" fontId="5" fillId="6" borderId="56" xfId="0" applyFont="1" applyFill="1" applyBorder="1" applyAlignment="1" applyProtection="1">
      <alignment vertic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98" xfId="0" applyFont="1" applyFill="1" applyBorder="1" applyAlignment="1" applyProtection="1">
      <alignment vertical="center" shrinkToFit="1"/>
      <protection hidden="1"/>
    </xf>
    <xf numFmtId="0" fontId="5" fillId="6" borderId="13" xfId="0" applyFont="1" applyFill="1" applyBorder="1" applyAlignment="1" applyProtection="1">
      <alignment horizontal="center" vertical="center"/>
      <protection hidden="1"/>
    </xf>
    <xf numFmtId="0" fontId="4" fillId="6" borderId="98" xfId="0" applyFont="1" applyFill="1" applyBorder="1" applyAlignment="1" applyProtection="1">
      <alignment horizontal="center" vertical="center"/>
      <protection hidden="1"/>
    </xf>
    <xf numFmtId="0" fontId="4" fillId="9" borderId="103" xfId="0" applyNumberFormat="1" applyFont="1" applyFill="1" applyBorder="1" applyAlignment="1" applyProtection="1">
      <alignment horizontal="center" vertical="center" shrinkToFit="1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6" borderId="110" xfId="0" applyNumberFormat="1" applyFont="1" applyFill="1" applyBorder="1" applyAlignment="1" applyProtection="1">
      <alignment horizontal="center" vertical="center" shrinkToFit="1"/>
      <protection hidden="1"/>
    </xf>
    <xf numFmtId="0" fontId="5" fillId="6" borderId="19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58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/>
      <protection hidden="1"/>
    </xf>
    <xf numFmtId="1" fontId="5" fillId="9" borderId="6" xfId="0" applyNumberFormat="1" applyFont="1" applyFill="1" applyBorder="1" applyAlignment="1" applyProtection="1">
      <alignment horizontal="center" vertical="center"/>
      <protection hidden="1"/>
    </xf>
    <xf numFmtId="1" fontId="4" fillId="6" borderId="103" xfId="0" applyNumberFormat="1" applyFont="1" applyFill="1" applyBorder="1" applyAlignment="1" applyProtection="1">
      <alignment horizontal="center" vertical="center"/>
      <protection hidden="1"/>
    </xf>
    <xf numFmtId="0" fontId="5" fillId="6" borderId="108" xfId="0" applyFont="1" applyFill="1" applyBorder="1" applyAlignment="1" applyProtection="1">
      <alignment horizontal="center" vertical="center"/>
      <protection hidden="1"/>
    </xf>
    <xf numFmtId="0" fontId="5" fillId="6" borderId="106" xfId="0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113" xfId="0" applyNumberFormat="1" applyFont="1" applyFill="1" applyBorder="1" applyAlignment="1" applyProtection="1">
      <alignment horizontal="center" vertical="center"/>
      <protection hidden="1"/>
    </xf>
    <xf numFmtId="0" fontId="5" fillId="6" borderId="61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49" fontId="5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3" borderId="88" xfId="1" applyFont="1" applyFill="1" applyBorder="1" applyAlignment="1" applyProtection="1">
      <alignment vertical="center"/>
      <protection hidden="1"/>
    </xf>
    <xf numFmtId="0" fontId="37" fillId="2" borderId="84" xfId="1" applyFont="1" applyFill="1" applyBorder="1" applyAlignment="1" applyProtection="1">
      <protection hidden="1"/>
    </xf>
    <xf numFmtId="0" fontId="58" fillId="16" borderId="0" xfId="0" applyFont="1" applyFill="1" applyProtection="1">
      <protection hidden="1"/>
    </xf>
    <xf numFmtId="0" fontId="59" fillId="15" borderId="0" xfId="0" applyFont="1" applyFill="1" applyAlignment="1" applyProtection="1">
      <alignment horizontal="right"/>
      <protection hidden="1"/>
    </xf>
    <xf numFmtId="0" fontId="66" fillId="4" borderId="0" xfId="0" applyFont="1" applyFill="1" applyProtection="1">
      <protection hidden="1"/>
    </xf>
    <xf numFmtId="0" fontId="67" fillId="4" borderId="0" xfId="0" applyFont="1" applyFill="1" applyProtection="1">
      <protection hidden="1"/>
    </xf>
    <xf numFmtId="0" fontId="66" fillId="4" borderId="0" xfId="0" applyFont="1" applyFill="1" applyBorder="1" applyProtection="1">
      <protection hidden="1"/>
    </xf>
    <xf numFmtId="0" fontId="2" fillId="16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/>
    <xf numFmtId="0" fontId="5" fillId="0" borderId="0" xfId="0" applyFont="1" applyFill="1"/>
    <xf numFmtId="0" fontId="5" fillId="0" borderId="0" xfId="0" applyFont="1" applyFill="1" applyAlignment="1"/>
    <xf numFmtId="0" fontId="14" fillId="16" borderId="0" xfId="0" applyFont="1" applyFill="1"/>
    <xf numFmtId="0" fontId="14" fillId="16" borderId="0" xfId="0" applyFont="1" applyFill="1" applyAlignment="1">
      <alignment horizontal="center"/>
    </xf>
    <xf numFmtId="2" fontId="14" fillId="16" borderId="0" xfId="0" applyNumberFormat="1" applyFont="1" applyFill="1"/>
    <xf numFmtId="2" fontId="14" fillId="16" borderId="0" xfId="0" applyNumberFormat="1" applyFont="1" applyFill="1" applyAlignment="1">
      <alignment horizontal="center"/>
    </xf>
    <xf numFmtId="0" fontId="61" fillId="10" borderId="124" xfId="0" applyFont="1" applyFill="1" applyBorder="1" applyAlignment="1">
      <alignment horizontal="center"/>
    </xf>
    <xf numFmtId="0" fontId="68" fillId="10" borderId="124" xfId="0" applyFont="1" applyFill="1" applyBorder="1" applyAlignment="1">
      <alignment horizontal="center"/>
    </xf>
    <xf numFmtId="0" fontId="69" fillId="10" borderId="124" xfId="0" applyFont="1" applyFill="1" applyBorder="1" applyAlignment="1">
      <alignment horizontal="center"/>
    </xf>
    <xf numFmtId="0" fontId="11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37" fillId="0" borderId="0" xfId="1" applyFont="1" applyFill="1" applyBorder="1" applyAlignment="1" applyProtection="1">
      <alignment vertical="center"/>
      <protection hidden="1"/>
    </xf>
    <xf numFmtId="0" fontId="37" fillId="0" borderId="0" xfId="1" applyFont="1" applyFill="1" applyBorder="1" applyAlignment="1" applyProtection="1">
      <alignment vertical="center"/>
      <protection locked="0"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4" fillId="7" borderId="126" xfId="0" applyFont="1" applyFill="1" applyBorder="1" applyAlignment="1" applyProtection="1">
      <alignment horizontal="center" vertical="center"/>
      <protection hidden="1"/>
    </xf>
    <xf numFmtId="0" fontId="4" fillId="5" borderId="58" xfId="0" applyFont="1" applyFill="1" applyBorder="1" applyAlignment="1" applyProtection="1">
      <alignment horizontal="center" vertical="center" wrapText="1"/>
      <protection hidden="1"/>
    </xf>
    <xf numFmtId="0" fontId="5" fillId="7" borderId="107" xfId="0" applyFont="1" applyFill="1" applyBorder="1" applyAlignment="1" applyProtection="1">
      <alignment horizontal="center" vertical="center"/>
      <protection hidden="1"/>
    </xf>
    <xf numFmtId="0" fontId="5" fillId="7" borderId="14" xfId="0" applyFont="1" applyFill="1" applyBorder="1" applyAlignment="1" applyProtection="1">
      <alignment horizontal="center" vertical="center"/>
      <protection hidden="1"/>
    </xf>
    <xf numFmtId="0" fontId="5" fillId="6" borderId="103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61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7" borderId="14" xfId="0" applyFont="1" applyFill="1" applyBorder="1" applyAlignment="1" applyProtection="1">
      <alignment horizontal="center" vertical="center" shrinkToFit="1"/>
      <protection hidden="1"/>
    </xf>
    <xf numFmtId="1" fontId="4" fillId="7" borderId="110" xfId="0" applyNumberFormat="1" applyFont="1" applyFill="1" applyBorder="1" applyAlignment="1" applyProtection="1">
      <alignment horizontal="center" vertical="center"/>
      <protection hidden="1"/>
    </xf>
    <xf numFmtId="1" fontId="5" fillId="7" borderId="15" xfId="0" applyNumberFormat="1" applyFont="1" applyFill="1" applyBorder="1" applyAlignment="1" applyProtection="1">
      <alignment horizontal="center" vertical="center"/>
      <protection hidden="1"/>
    </xf>
    <xf numFmtId="1" fontId="4" fillId="7" borderId="104" xfId="0" applyNumberFormat="1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shrinkToFit="1"/>
      <protection hidden="1"/>
    </xf>
    <xf numFmtId="0" fontId="5" fillId="7" borderId="12" xfId="0" applyFont="1" applyFill="1" applyBorder="1" applyAlignment="1" applyProtection="1">
      <alignment horizontal="center" vertical="center"/>
      <protection hidden="1"/>
    </xf>
    <xf numFmtId="1" fontId="4" fillId="7" borderId="19" xfId="0" applyNumberFormat="1" applyFont="1" applyFill="1" applyBorder="1" applyAlignment="1" applyProtection="1">
      <alignment horizontal="center" vertical="center"/>
      <protection hidden="1"/>
    </xf>
    <xf numFmtId="1" fontId="5" fillId="7" borderId="6" xfId="0" applyNumberFormat="1" applyFont="1" applyFill="1" applyBorder="1" applyAlignment="1" applyProtection="1">
      <alignment horizontal="center" vertical="center"/>
      <protection hidden="1"/>
    </xf>
    <xf numFmtId="1" fontId="4" fillId="7" borderId="102" xfId="0" applyNumberFormat="1" applyFont="1" applyFill="1" applyBorder="1" applyAlignment="1" applyProtection="1">
      <alignment horizontal="center" vertical="center"/>
      <protection hidden="1"/>
    </xf>
    <xf numFmtId="0" fontId="4" fillId="6" borderId="103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5" fillId="6" borderId="14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18" xfId="0" applyNumberFormat="1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36" fillId="0" borderId="0" xfId="1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4" fillId="5" borderId="14" xfId="0" applyNumberFormat="1" applyFont="1" applyFill="1" applyBorder="1" applyAlignment="1" applyProtection="1">
      <alignment horizontal="center" vertical="center"/>
      <protection hidden="1"/>
    </xf>
    <xf numFmtId="0" fontId="4" fillId="5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Alignment="1">
      <alignment horizontal="center" vertical="center"/>
    </xf>
    <xf numFmtId="1" fontId="4" fillId="5" borderId="107" xfId="0" applyNumberFormat="1" applyFont="1" applyFill="1" applyBorder="1" applyAlignment="1" applyProtection="1">
      <alignment horizontal="center" vertical="center"/>
      <protection hidden="1"/>
    </xf>
    <xf numFmtId="1" fontId="4" fillId="5" borderId="12" xfId="0" applyNumberFormat="1" applyFont="1" applyFill="1" applyBorder="1" applyAlignment="1" applyProtection="1">
      <alignment horizontal="center" vertical="center"/>
      <protection hidden="1"/>
    </xf>
    <xf numFmtId="0" fontId="5" fillId="7" borderId="4" xfId="0" applyFont="1" applyFill="1" applyBorder="1" applyAlignment="1" applyProtection="1">
      <alignment horizontal="center" vertical="center" wrapText="1"/>
      <protection hidden="1"/>
    </xf>
    <xf numFmtId="0" fontId="4" fillId="7" borderId="19" xfId="0" applyFont="1" applyFill="1" applyBorder="1" applyAlignment="1" applyProtection="1">
      <alignment horizontal="center" vertical="center"/>
      <protection hidden="1"/>
    </xf>
    <xf numFmtId="0" fontId="4" fillId="6" borderId="105" xfId="0" applyFont="1" applyFill="1" applyBorder="1" applyAlignment="1" applyProtection="1">
      <alignment horizontal="center" vertical="center"/>
      <protection hidden="1"/>
    </xf>
    <xf numFmtId="0" fontId="4" fillId="6" borderId="106" xfId="0" applyFont="1" applyFill="1" applyBorder="1" applyAlignment="1" applyProtection="1">
      <alignment horizontal="center" vertical="center"/>
      <protection hidden="1"/>
    </xf>
    <xf numFmtId="1" fontId="4" fillId="6" borderId="104" xfId="0" applyNumberFormat="1" applyFont="1" applyFill="1" applyBorder="1" applyAlignment="1" applyProtection="1">
      <alignment horizontal="center" vertical="center"/>
      <protection hidden="1"/>
    </xf>
    <xf numFmtId="1" fontId="4" fillId="6" borderId="102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14" fillId="0" borderId="0" xfId="0" applyFont="1" applyFill="1" applyAlignment="1" applyProtection="1">
      <alignment vertical="center"/>
      <protection hidden="1"/>
    </xf>
    <xf numFmtId="0" fontId="46" fillId="0" borderId="0" xfId="1" applyFont="1" applyFill="1" applyAlignment="1" applyProtection="1">
      <alignment horizontal="left" vertical="center"/>
      <protection hidden="1"/>
    </xf>
    <xf numFmtId="0" fontId="46" fillId="0" borderId="0" xfId="1" applyFont="1" applyFill="1" applyAlignment="1" applyProtection="1">
      <alignment vertical="center"/>
      <protection hidden="1"/>
    </xf>
    <xf numFmtId="0" fontId="30" fillId="0" borderId="0" xfId="0" applyFont="1" applyFill="1" applyAlignment="1" applyProtection="1">
      <alignment vertical="center"/>
      <protection hidden="1"/>
    </xf>
    <xf numFmtId="0" fontId="14" fillId="0" borderId="0" xfId="1" applyFont="1" applyFill="1" applyAlignment="1" applyProtection="1">
      <alignment vertical="center"/>
      <protection hidden="1"/>
    </xf>
    <xf numFmtId="0" fontId="51" fillId="0" borderId="0" xfId="0" applyFont="1" applyFill="1" applyAlignment="1" applyProtection="1">
      <alignment vertical="center"/>
      <protection hidden="1"/>
    </xf>
    <xf numFmtId="0" fontId="56" fillId="0" borderId="0" xfId="0" applyFont="1" applyFill="1" applyAlignment="1" applyProtection="1">
      <alignment vertical="center"/>
      <protection hidden="1"/>
    </xf>
    <xf numFmtId="0" fontId="30" fillId="0" borderId="0" xfId="0" applyFont="1" applyFill="1" applyAlignment="1" applyProtection="1">
      <alignment horizontal="center" vertical="center"/>
      <protection hidden="1"/>
    </xf>
    <xf numFmtId="0" fontId="24" fillId="0" borderId="0" xfId="0" applyFont="1" applyFill="1" applyAlignment="1" applyProtection="1">
      <alignment vertical="center"/>
      <protection hidden="1"/>
    </xf>
    <xf numFmtId="0" fontId="31" fillId="0" borderId="0" xfId="1" applyFont="1" applyFill="1" applyAlignment="1" applyProtection="1">
      <alignment horizontal="left" vertical="center"/>
      <protection hidden="1"/>
    </xf>
    <xf numFmtId="0" fontId="19" fillId="0" borderId="0" xfId="0" applyFont="1" applyFill="1" applyAlignment="1" applyProtection="1">
      <alignment vertical="center"/>
      <protection hidden="1"/>
    </xf>
    <xf numFmtId="0" fontId="46" fillId="0" borderId="0" xfId="0" applyFont="1" applyFill="1" applyAlignment="1" applyProtection="1">
      <alignment vertical="center"/>
      <protection hidden="1"/>
    </xf>
    <xf numFmtId="0" fontId="52" fillId="0" borderId="0" xfId="0" applyFont="1" applyFill="1" applyAlignment="1" applyProtection="1">
      <alignment vertical="center"/>
      <protection hidden="1"/>
    </xf>
    <xf numFmtId="49" fontId="2" fillId="0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right"/>
      <protection hidden="1"/>
    </xf>
    <xf numFmtId="49" fontId="2" fillId="0" borderId="0" xfId="0" applyNumberFormat="1" applyFont="1" applyFill="1" applyAlignment="1" applyProtection="1">
      <alignment horizontal="center" vertical="center"/>
      <protection hidden="1"/>
    </xf>
    <xf numFmtId="0" fontId="25" fillId="0" borderId="0" xfId="0" applyFont="1" applyFill="1" applyAlignment="1" applyProtection="1">
      <alignment horizontal="right"/>
      <protection hidden="1"/>
    </xf>
    <xf numFmtId="0" fontId="2" fillId="0" borderId="0" xfId="0" applyFont="1" applyFill="1" applyAlignment="1" applyProtection="1">
      <alignment horizontal="right" vertical="center"/>
      <protection hidden="1"/>
    </xf>
    <xf numFmtId="0" fontId="47" fillId="0" borderId="0" xfId="0" applyFont="1" applyFill="1" applyProtection="1">
      <protection hidden="1"/>
    </xf>
    <xf numFmtId="0" fontId="2" fillId="0" borderId="85" xfId="0" applyFont="1" applyFill="1" applyBorder="1" applyProtection="1">
      <protection hidden="1"/>
    </xf>
    <xf numFmtId="0" fontId="5" fillId="0" borderId="0" xfId="0" applyFont="1" applyFill="1" applyAlignment="1" applyProtection="1">
      <alignment horizontal="right"/>
      <protection hidden="1"/>
    </xf>
    <xf numFmtId="0" fontId="34" fillId="0" borderId="51" xfId="0" applyFont="1" applyFill="1" applyBorder="1" applyAlignment="1" applyProtection="1">
      <alignment horizontal="left"/>
      <protection hidden="1"/>
    </xf>
    <xf numFmtId="0" fontId="74" fillId="0" borderId="0" xfId="0" applyFont="1" applyFill="1" applyBorder="1" applyProtection="1">
      <protection hidden="1"/>
    </xf>
    <xf numFmtId="0" fontId="58" fillId="0" borderId="0" xfId="0" applyFont="1" applyFill="1" applyProtection="1">
      <protection hidden="1"/>
    </xf>
    <xf numFmtId="0" fontId="57" fillId="0" borderId="0" xfId="0" applyFont="1" applyFill="1" applyAlignment="1" applyProtection="1">
      <alignment vertical="center"/>
      <protection hidden="1"/>
    </xf>
    <xf numFmtId="0" fontId="70" fillId="0" borderId="0" xfId="0" applyFont="1" applyFill="1" applyProtection="1">
      <protection hidden="1"/>
    </xf>
    <xf numFmtId="0" fontId="2" fillId="0" borderId="54" xfId="0" applyNumberFormat="1" applyFont="1" applyFill="1" applyBorder="1" applyAlignment="1" applyProtection="1">
      <alignment horizontal="center"/>
      <protection hidden="1"/>
    </xf>
    <xf numFmtId="49" fontId="17" fillId="0" borderId="89" xfId="0" applyNumberFormat="1" applyFont="1" applyFill="1" applyBorder="1" applyAlignment="1" applyProtection="1">
      <alignment horizontal="center"/>
      <protection hidden="1"/>
    </xf>
    <xf numFmtId="0" fontId="17" fillId="0" borderId="90" xfId="0" applyFont="1" applyFill="1" applyBorder="1" applyAlignment="1" applyProtection="1">
      <alignment horizontal="center"/>
      <protection hidden="1"/>
    </xf>
    <xf numFmtId="0" fontId="17" fillId="0" borderId="91" xfId="0" applyFont="1" applyFill="1" applyBorder="1" applyAlignment="1" applyProtection="1">
      <alignment horizontal="center"/>
      <protection hidden="1"/>
    </xf>
    <xf numFmtId="0" fontId="2" fillId="0" borderId="89" xfId="0" applyFont="1" applyFill="1" applyBorder="1" applyAlignment="1" applyProtection="1">
      <alignment horizontal="center" vertical="center" shrinkToFit="1"/>
      <protection hidden="1"/>
    </xf>
    <xf numFmtId="0" fontId="60" fillId="0" borderId="0" xfId="0" applyFont="1" applyFill="1" applyProtection="1">
      <protection hidden="1"/>
    </xf>
    <xf numFmtId="0" fontId="61" fillId="0" borderId="0" xfId="0" applyFont="1" applyFill="1" applyProtection="1">
      <protection hidden="1"/>
    </xf>
    <xf numFmtId="0" fontId="24" fillId="0" borderId="0" xfId="0" applyFont="1" applyFill="1" applyProtection="1">
      <protection hidden="1"/>
    </xf>
    <xf numFmtId="0" fontId="63" fillId="0" borderId="0" xfId="0" applyFont="1" applyFill="1" applyProtection="1">
      <protection hidden="1"/>
    </xf>
    <xf numFmtId="0" fontId="17" fillId="17" borderId="51" xfId="0" applyFont="1" applyFill="1" applyBorder="1" applyAlignment="1" applyProtection="1">
      <alignment horizontal="center"/>
      <protection locked="0" hidden="1"/>
    </xf>
    <xf numFmtId="0" fontId="41" fillId="16" borderId="0" xfId="0" applyFont="1" applyFill="1" applyAlignment="1" applyProtection="1">
      <alignment horizontal="right"/>
      <protection hidden="1"/>
    </xf>
    <xf numFmtId="0" fontId="17" fillId="17" borderId="90" xfId="0" applyFont="1" applyFill="1" applyBorder="1" applyAlignment="1" applyProtection="1">
      <alignment horizontal="center"/>
      <protection locked="0" hidden="1"/>
    </xf>
    <xf numFmtId="0" fontId="2" fillId="17" borderId="54" xfId="0" applyNumberFormat="1" applyFont="1" applyFill="1" applyBorder="1" applyAlignment="1" applyProtection="1">
      <alignment horizontal="center"/>
      <protection hidden="1"/>
    </xf>
    <xf numFmtId="0" fontId="17" fillId="17" borderId="91" xfId="0" applyFont="1" applyFill="1" applyBorder="1" applyAlignment="1" applyProtection="1">
      <alignment horizontal="center"/>
      <protection locked="0" hidden="1"/>
    </xf>
    <xf numFmtId="0" fontId="17" fillId="17" borderId="91" xfId="0" applyNumberFormat="1" applyFont="1" applyFill="1" applyBorder="1" applyAlignment="1" applyProtection="1">
      <alignment horizontal="center"/>
      <protection locked="0" hidden="1"/>
    </xf>
    <xf numFmtId="0" fontId="15" fillId="15" borderId="89" xfId="0" applyFont="1" applyFill="1" applyBorder="1" applyAlignment="1" applyProtection="1">
      <alignment vertical="center"/>
      <protection hidden="1"/>
    </xf>
    <xf numFmtId="0" fontId="15" fillId="15" borderId="54" xfId="0" applyFont="1" applyFill="1" applyBorder="1" applyAlignment="1" applyProtection="1">
      <alignment horizontal="center" vertical="center"/>
      <protection hidden="1"/>
    </xf>
    <xf numFmtId="0" fontId="15" fillId="15" borderId="54" xfId="0" applyFont="1" applyFill="1" applyBorder="1" applyAlignment="1" applyProtection="1">
      <alignment vertical="center"/>
      <protection hidden="1"/>
    </xf>
    <xf numFmtId="0" fontId="15" fillId="15" borderId="89" xfId="0" applyFont="1" applyFill="1" applyBorder="1" applyAlignment="1" applyProtection="1">
      <alignment horizontal="center" vertical="center"/>
      <protection hidden="1"/>
    </xf>
    <xf numFmtId="0" fontId="17" fillId="0" borderId="134" xfId="0" applyFont="1" applyFill="1" applyBorder="1" applyAlignment="1" applyProtection="1">
      <alignment horizontal="center"/>
      <protection hidden="1"/>
    </xf>
    <xf numFmtId="0" fontId="2" fillId="0" borderId="135" xfId="0" applyNumberFormat="1" applyFont="1" applyFill="1" applyBorder="1" applyAlignment="1" applyProtection="1">
      <alignment horizontal="center"/>
      <protection hidden="1"/>
    </xf>
    <xf numFmtId="0" fontId="17" fillId="0" borderId="136" xfId="0" applyFont="1" applyFill="1" applyBorder="1" applyAlignment="1" applyProtection="1">
      <alignment horizontal="center"/>
      <protection hidden="1"/>
    </xf>
    <xf numFmtId="0" fontId="2" fillId="0" borderId="137" xfId="0" applyFont="1" applyFill="1" applyBorder="1" applyAlignment="1" applyProtection="1">
      <alignment horizontal="center" vertical="center" shrinkToFit="1"/>
      <protection hidden="1"/>
    </xf>
    <xf numFmtId="49" fontId="17" fillId="0" borderId="137" xfId="0" applyNumberFormat="1" applyFont="1" applyFill="1" applyBorder="1" applyAlignment="1" applyProtection="1">
      <alignment horizontal="center"/>
      <protection hidden="1"/>
    </xf>
    <xf numFmtId="0" fontId="10" fillId="0" borderId="0" xfId="0" applyFont="1" applyFill="1"/>
    <xf numFmtId="0" fontId="5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 shrinkToFit="1"/>
    </xf>
    <xf numFmtId="0" fontId="5" fillId="0" borderId="95" xfId="0" applyFont="1" applyFill="1" applyBorder="1" applyAlignment="1">
      <alignment vertical="center"/>
    </xf>
    <xf numFmtId="0" fontId="5" fillId="0" borderId="96" xfId="0" applyFont="1" applyFill="1" applyBorder="1"/>
    <xf numFmtId="0" fontId="5" fillId="0" borderId="96" xfId="0" applyFont="1" applyFill="1" applyBorder="1" applyAlignment="1">
      <alignment vertical="center"/>
    </xf>
    <xf numFmtId="0" fontId="6" fillId="0" borderId="96" xfId="0" applyFont="1" applyFill="1" applyBorder="1" applyAlignment="1">
      <alignment vertical="center"/>
    </xf>
    <xf numFmtId="0" fontId="5" fillId="0" borderId="95" xfId="0" applyFont="1" applyFill="1" applyBorder="1"/>
    <xf numFmtId="0" fontId="5" fillId="4" borderId="1" xfId="0" applyFont="1" applyFill="1" applyBorder="1" applyAlignment="1" applyProtection="1">
      <alignment horizontal="left" vertical="center" shrinkToFit="1"/>
      <protection locked="0"/>
    </xf>
    <xf numFmtId="0" fontId="5" fillId="16" borderId="0" xfId="0" applyFont="1" applyFill="1"/>
    <xf numFmtId="0" fontId="5" fillId="4" borderId="122" xfId="0" applyFont="1" applyFill="1" applyBorder="1" applyProtection="1">
      <protection locked="0"/>
    </xf>
    <xf numFmtId="0" fontId="34" fillId="0" borderId="124" xfId="0" applyFont="1" applyFill="1" applyBorder="1" applyAlignment="1">
      <alignment horizontal="center" shrinkToFit="1"/>
    </xf>
    <xf numFmtId="0" fontId="79" fillId="0" borderId="123" xfId="0" applyFont="1" applyFill="1" applyBorder="1" applyAlignment="1">
      <alignment horizontal="center" shrinkToFit="1"/>
    </xf>
    <xf numFmtId="0" fontId="80" fillId="0" borderId="0" xfId="1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28" fillId="0" borderId="0" xfId="0" applyFont="1" applyFill="1" applyProtection="1">
      <protection hidden="1"/>
    </xf>
    <xf numFmtId="0" fontId="29" fillId="0" borderId="0" xfId="0" applyFont="1" applyFill="1" applyProtection="1">
      <protection hidden="1"/>
    </xf>
    <xf numFmtId="0" fontId="2" fillId="4" borderId="51" xfId="0" applyFont="1" applyFill="1" applyBorder="1" applyAlignment="1" applyProtection="1">
      <alignment horizontal="left" vertical="center"/>
      <protection locked="0" hidden="1"/>
    </xf>
    <xf numFmtId="0" fontId="2" fillId="4" borderId="87" xfId="0" applyFont="1" applyFill="1" applyBorder="1" applyAlignment="1" applyProtection="1">
      <alignment horizontal="left" vertical="center"/>
      <protection locked="0" hidden="1"/>
    </xf>
    <xf numFmtId="0" fontId="28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0" fontId="5" fillId="4" borderId="3" xfId="0" applyFont="1" applyFill="1" applyBorder="1" applyAlignment="1" applyProtection="1">
      <alignment horizontal="center" vertical="center"/>
      <protection locked="0" hidden="1"/>
    </xf>
    <xf numFmtId="0" fontId="5" fillId="4" borderId="98" xfId="0" applyFont="1" applyFill="1" applyBorder="1" applyAlignment="1" applyProtection="1">
      <alignment horizontal="center" vertical="center"/>
      <protection locked="0" hidden="1"/>
    </xf>
    <xf numFmtId="0" fontId="5" fillId="4" borderId="2" xfId="0" applyFont="1" applyFill="1" applyBorder="1" applyAlignment="1" applyProtection="1">
      <alignment horizontal="center" vertical="center"/>
      <protection locked="0" hidden="1"/>
    </xf>
    <xf numFmtId="0" fontId="5" fillId="4" borderId="1" xfId="0" applyFont="1" applyFill="1" applyBorder="1" applyAlignment="1" applyProtection="1">
      <alignment horizontal="center" vertical="center"/>
      <protection locked="0" hidden="1"/>
    </xf>
    <xf numFmtId="0" fontId="5" fillId="4" borderId="6" xfId="0" applyFont="1" applyFill="1" applyBorder="1" applyAlignment="1" applyProtection="1">
      <alignment horizontal="center" vertical="center"/>
      <protection locked="0" hidden="1"/>
    </xf>
    <xf numFmtId="0" fontId="5" fillId="4" borderId="2" xfId="0" applyFont="1" applyFill="1" applyBorder="1" applyAlignment="1" applyProtection="1">
      <alignment vertical="center"/>
      <protection locked="0" hidden="1"/>
    </xf>
    <xf numFmtId="0" fontId="5" fillId="4" borderId="61" xfId="0" applyFont="1" applyFill="1" applyBorder="1" applyAlignment="1" applyProtection="1">
      <alignment vertical="center"/>
      <protection locked="0" hidden="1"/>
    </xf>
    <xf numFmtId="0" fontId="5" fillId="4" borderId="1" xfId="0" applyFont="1" applyFill="1" applyBorder="1" applyAlignment="1" applyProtection="1">
      <alignment vertical="center"/>
      <protection locked="0" hidden="1"/>
    </xf>
    <xf numFmtId="0" fontId="5" fillId="4" borderId="19" xfId="0" applyFont="1" applyFill="1" applyBorder="1" applyAlignment="1" applyProtection="1">
      <alignment vertical="center"/>
      <protection locked="0" hidden="1"/>
    </xf>
    <xf numFmtId="0" fontId="5" fillId="4" borderId="13" xfId="0" applyFont="1" applyFill="1" applyBorder="1" applyAlignment="1" applyProtection="1">
      <alignment horizontal="center" vertical="center"/>
      <protection locked="0" hidden="1"/>
    </xf>
    <xf numFmtId="0" fontId="5" fillId="4" borderId="12" xfId="0" applyFont="1" applyFill="1" applyBorder="1" applyAlignment="1" applyProtection="1">
      <alignment horizontal="center" vertical="center"/>
      <protection locked="0" hidden="1"/>
    </xf>
    <xf numFmtId="0" fontId="5" fillId="4" borderId="20" xfId="0" applyFont="1" applyFill="1" applyBorder="1" applyAlignment="1" applyProtection="1">
      <alignment horizontal="center" vertical="center"/>
      <protection locked="0" hidden="1"/>
    </xf>
    <xf numFmtId="0" fontId="5" fillId="4" borderId="19" xfId="0" applyFont="1" applyFill="1" applyBorder="1" applyAlignment="1" applyProtection="1">
      <alignment horizontal="center" vertical="center"/>
      <protection locked="0" hidden="1"/>
    </xf>
    <xf numFmtId="49" fontId="5" fillId="4" borderId="12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1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19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103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2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4" borderId="107" xfId="0" applyFont="1" applyFill="1" applyBorder="1" applyAlignment="1" applyProtection="1">
      <alignment horizontal="center" vertical="center"/>
      <protection locked="0" hidden="1"/>
    </xf>
    <xf numFmtId="0" fontId="5" fillId="4" borderId="14" xfId="0" applyFont="1" applyFill="1" applyBorder="1" applyAlignment="1" applyProtection="1">
      <alignment horizontal="center" vertical="center"/>
      <protection locked="0" hidden="1"/>
    </xf>
    <xf numFmtId="0" fontId="5" fillId="4" borderId="110" xfId="0" applyFont="1" applyFill="1" applyBorder="1" applyAlignment="1" applyProtection="1">
      <alignment horizontal="center" vertical="center"/>
      <protection locked="0" hidden="1"/>
    </xf>
    <xf numFmtId="0" fontId="5" fillId="4" borderId="15" xfId="0" applyFont="1" applyFill="1" applyBorder="1" applyAlignment="1" applyProtection="1">
      <alignment horizontal="center" vertical="center"/>
      <protection locked="0" hidden="1"/>
    </xf>
    <xf numFmtId="0" fontId="5" fillId="4" borderId="103" xfId="0" applyFont="1" applyFill="1" applyBorder="1" applyAlignment="1" applyProtection="1">
      <alignment horizontal="center" vertical="center" wrapText="1"/>
      <protection locked="0" hidden="1"/>
    </xf>
    <xf numFmtId="0" fontId="5" fillId="4" borderId="2" xfId="0" applyFont="1" applyFill="1" applyBorder="1" applyAlignment="1" applyProtection="1">
      <alignment horizontal="center" vertical="center" wrapText="1"/>
      <protection locked="0" hidden="1"/>
    </xf>
    <xf numFmtId="0" fontId="72" fillId="3" borderId="0" xfId="0" applyFont="1" applyFill="1" applyProtection="1">
      <protection hidden="1"/>
    </xf>
    <xf numFmtId="0" fontId="41" fillId="3" borderId="0" xfId="0" applyFont="1" applyFill="1" applyProtection="1">
      <protection hidden="1"/>
    </xf>
    <xf numFmtId="0" fontId="2" fillId="14" borderId="138" xfId="0" applyFont="1" applyFill="1" applyBorder="1" applyAlignment="1" applyProtection="1">
      <alignment horizontal="center"/>
      <protection hidden="1"/>
    </xf>
    <xf numFmtId="0" fontId="2" fillId="14" borderId="139" xfId="0" applyFont="1" applyFill="1" applyBorder="1" applyAlignment="1" applyProtection="1">
      <alignment horizontal="center"/>
      <protection hidden="1"/>
    </xf>
    <xf numFmtId="0" fontId="15" fillId="0" borderId="0" xfId="0" applyFont="1" applyFill="1" applyAlignment="1" applyProtection="1">
      <alignment horizontal="center"/>
      <protection hidden="1"/>
    </xf>
    <xf numFmtId="0" fontId="5" fillId="4" borderId="0" xfId="0" applyFont="1" applyFill="1" applyProtection="1">
      <protection hidden="1"/>
    </xf>
    <xf numFmtId="0" fontId="4" fillId="4" borderId="0" xfId="0" applyFont="1" applyFill="1" applyAlignment="1" applyProtection="1">
      <alignment horizontal="center" vertical="center" wrapText="1"/>
      <protection hidden="1"/>
    </xf>
    <xf numFmtId="0" fontId="2" fillId="4" borderId="0" xfId="0" applyFont="1" applyFill="1" applyAlignment="1" applyProtection="1">
      <protection hidden="1"/>
    </xf>
    <xf numFmtId="0" fontId="2" fillId="4" borderId="0" xfId="0" applyFont="1" applyFill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indent="2"/>
      <protection hidden="1"/>
    </xf>
    <xf numFmtId="1" fontId="2" fillId="4" borderId="0" xfId="0" applyNumberFormat="1" applyFont="1" applyFill="1" applyAlignment="1" applyProtection="1">
      <alignment horizontal="left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5" fillId="4" borderId="0" xfId="0" applyFont="1" applyFill="1" applyAlignment="1" applyProtection="1">
      <alignment horizontal="left"/>
      <protection hidden="1"/>
    </xf>
    <xf numFmtId="0" fontId="5" fillId="4" borderId="1" xfId="0" applyFont="1" applyFill="1" applyBorder="1" applyAlignment="1" applyProtection="1">
      <alignment horizontal="center" vertical="top" wrapText="1"/>
      <protection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0" fontId="15" fillId="4" borderId="1" xfId="0" applyFont="1" applyFill="1" applyBorder="1" applyAlignment="1" applyProtection="1">
      <alignment horizontal="center" vertical="top" wrapText="1"/>
      <protection hidden="1"/>
    </xf>
    <xf numFmtId="2" fontId="53" fillId="4" borderId="1" xfId="0" applyNumberFormat="1" applyFont="1" applyFill="1" applyBorder="1" applyAlignment="1" applyProtection="1">
      <alignment horizontal="center" vertical="center" shrinkToFit="1"/>
      <protection hidden="1"/>
    </xf>
    <xf numFmtId="2" fontId="53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4" borderId="0" xfId="0" applyFont="1" applyFill="1" applyProtection="1">
      <protection hidden="1"/>
    </xf>
    <xf numFmtId="0" fontId="4" fillId="4" borderId="0" xfId="0" applyFont="1" applyFill="1" applyAlignment="1" applyProtection="1">
      <alignment vertical="center"/>
      <protection hidden="1"/>
    </xf>
    <xf numFmtId="2" fontId="5" fillId="4" borderId="0" xfId="0" applyNumberFormat="1" applyFont="1" applyFill="1" applyProtection="1">
      <protection hidden="1"/>
    </xf>
    <xf numFmtId="0" fontId="15" fillId="4" borderId="0" xfId="0" applyFont="1" applyFill="1" applyProtection="1">
      <protection hidden="1"/>
    </xf>
    <xf numFmtId="0" fontId="2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0" fontId="18" fillId="4" borderId="0" xfId="0" applyFont="1" applyFill="1" applyBorder="1" applyAlignment="1" applyProtection="1">
      <protection hidden="1"/>
    </xf>
    <xf numFmtId="0" fontId="2" fillId="4" borderId="0" xfId="0" applyFont="1" applyFill="1" applyBorder="1" applyAlignment="1" applyProtection="1">
      <protection hidden="1"/>
    </xf>
    <xf numFmtId="0" fontId="13" fillId="4" borderId="0" xfId="0" applyFont="1" applyFill="1" applyAlignment="1" applyProtection="1">
      <alignment horizontal="center"/>
      <protection hidden="1"/>
    </xf>
    <xf numFmtId="0" fontId="2" fillId="4" borderId="0" xfId="0" applyFont="1" applyFill="1" applyAlignment="1" applyProtection="1">
      <alignment horizontal="center"/>
      <protection hidden="1"/>
    </xf>
    <xf numFmtId="0" fontId="13" fillId="4" borderId="0" xfId="0" applyFont="1" applyFill="1" applyAlignment="1" applyProtection="1">
      <alignment horizontal="left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vertical="center"/>
      <protection hidden="1"/>
    </xf>
    <xf numFmtId="0" fontId="5" fillId="4" borderId="1" xfId="0" applyFont="1" applyFill="1" applyBorder="1" applyAlignment="1" applyProtection="1">
      <alignment vertical="center"/>
      <protection hidden="1"/>
    </xf>
    <xf numFmtId="187" fontId="5" fillId="4" borderId="12" xfId="0" applyNumberFormat="1" applyFont="1" applyFill="1" applyBorder="1" applyAlignment="1" applyProtection="1">
      <alignment horizontal="center" vertical="center"/>
      <protection hidden="1"/>
    </xf>
    <xf numFmtId="187" fontId="5" fillId="4" borderId="1" xfId="0" applyNumberFormat="1" applyFont="1" applyFill="1" applyBorder="1" applyAlignment="1" applyProtection="1">
      <alignment horizontal="center" vertical="center"/>
      <protection hidden="1"/>
    </xf>
    <xf numFmtId="0" fontId="5" fillId="4" borderId="13" xfId="0" applyFont="1" applyFill="1" applyBorder="1" applyAlignment="1" applyProtection="1">
      <alignment horizontal="center" vertical="center"/>
      <protection hidden="1"/>
    </xf>
    <xf numFmtId="0" fontId="5" fillId="4" borderId="3" xfId="0" applyFont="1" applyFill="1" applyBorder="1" applyAlignment="1" applyProtection="1">
      <alignment horizontal="center" vertical="center"/>
      <protection hidden="1"/>
    </xf>
    <xf numFmtId="0" fontId="5" fillId="4" borderId="103" xfId="0" applyFont="1" applyFill="1" applyBorder="1" applyAlignment="1" applyProtection="1">
      <alignment horizontal="center" vertical="center"/>
      <protection hidden="1"/>
    </xf>
    <xf numFmtId="0" fontId="5" fillId="4" borderId="12" xfId="0" applyFont="1" applyFill="1" applyBorder="1" applyAlignment="1" applyProtection="1">
      <alignment horizontal="center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5" fillId="4" borderId="107" xfId="0" applyFont="1" applyFill="1" applyBorder="1" applyAlignment="1" applyProtection="1">
      <alignment horizontal="center" vertical="center"/>
      <protection hidden="1"/>
    </xf>
    <xf numFmtId="0" fontId="5" fillId="4" borderId="14" xfId="0" applyFont="1" applyFill="1" applyBorder="1" applyAlignment="1" applyProtection="1">
      <alignment horizontal="center" vertical="center"/>
      <protection hidden="1"/>
    </xf>
    <xf numFmtId="1" fontId="5" fillId="4" borderId="103" xfId="0" applyNumberFormat="1" applyFont="1" applyFill="1" applyBorder="1" applyAlignment="1" applyProtection="1">
      <alignment horizontal="center" vertical="center"/>
      <protection hidden="1"/>
    </xf>
    <xf numFmtId="1" fontId="5" fillId="4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103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34" fillId="0" borderId="0" xfId="0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8" borderId="1" xfId="0" applyFont="1" applyFill="1" applyBorder="1" applyAlignment="1" applyProtection="1">
      <alignment vertical="center" shrinkToFit="1"/>
      <protection hidden="1"/>
    </xf>
    <xf numFmtId="0" fontId="5" fillId="18" borderId="3" xfId="0" applyFont="1" applyFill="1" applyBorder="1" applyAlignment="1" applyProtection="1">
      <alignment vertical="center" shrinkToFit="1"/>
      <protection hidden="1"/>
    </xf>
    <xf numFmtId="0" fontId="5" fillId="18" borderId="21" xfId="0" applyFont="1" applyFill="1" applyBorder="1" applyAlignment="1" applyProtection="1">
      <alignment horizontal="center" vertical="center" shrinkToFit="1"/>
      <protection hidden="1"/>
    </xf>
    <xf numFmtId="0" fontId="5" fillId="18" borderId="86" xfId="0" applyFont="1" applyFill="1" applyBorder="1" applyAlignment="1" applyProtection="1">
      <alignment horizontal="center" vertical="center" shrinkToFit="1"/>
      <protection hidden="1"/>
    </xf>
    <xf numFmtId="0" fontId="5" fillId="18" borderId="22" xfId="0" applyFont="1" applyFill="1" applyBorder="1" applyAlignment="1" applyProtection="1">
      <alignment horizontal="left" vertical="center" shrinkToFit="1"/>
      <protection hidden="1"/>
    </xf>
    <xf numFmtId="0" fontId="5" fillId="18" borderId="25" xfId="0" applyFont="1" applyFill="1" applyBorder="1" applyAlignment="1" applyProtection="1">
      <alignment horizontal="center" vertical="center" shrinkToFit="1"/>
      <protection hidden="1"/>
    </xf>
    <xf numFmtId="0" fontId="5" fillId="18" borderId="26" xfId="0" applyFont="1" applyFill="1" applyBorder="1" applyAlignment="1" applyProtection="1">
      <alignment horizontal="left" vertical="center" shrinkToFit="1"/>
      <protection hidden="1"/>
    </xf>
    <xf numFmtId="0" fontId="5" fillId="18" borderId="97" xfId="0" applyFont="1" applyFill="1" applyBorder="1" applyAlignment="1" applyProtection="1">
      <alignment horizontal="center" vertical="center" shrinkToFit="1"/>
      <protection hidden="1"/>
    </xf>
    <xf numFmtId="0" fontId="5" fillId="18" borderId="127" xfId="0" applyFont="1" applyFill="1" applyBorder="1" applyAlignment="1" applyProtection="1">
      <alignment horizontal="left" vertical="center" shrinkToFit="1"/>
      <protection hidden="1"/>
    </xf>
    <xf numFmtId="0" fontId="5" fillId="18" borderId="1" xfId="0" applyFont="1" applyFill="1" applyBorder="1" applyAlignment="1" applyProtection="1">
      <alignment vertical="center"/>
      <protection hidden="1"/>
    </xf>
    <xf numFmtId="0" fontId="5" fillId="18" borderId="1" xfId="0" applyFont="1" applyFill="1" applyBorder="1" applyAlignment="1" applyProtection="1">
      <alignment horizontal="center" vertical="center"/>
      <protection hidden="1"/>
    </xf>
    <xf numFmtId="0" fontId="5" fillId="18" borderId="129" xfId="0" applyFont="1" applyFill="1" applyBorder="1" applyAlignment="1" applyProtection="1">
      <alignment horizontal="center" vertical="center" shrinkToFit="1"/>
      <protection hidden="1"/>
    </xf>
    <xf numFmtId="2" fontId="5" fillId="18" borderId="86" xfId="0" applyNumberFormat="1" applyFont="1" applyFill="1" applyBorder="1" applyAlignment="1" applyProtection="1">
      <alignment horizontal="center" vertical="center" shrinkToFit="1"/>
      <protection hidden="1"/>
    </xf>
    <xf numFmtId="0" fontId="5" fillId="18" borderId="130" xfId="0" applyFont="1" applyFill="1" applyBorder="1" applyAlignment="1" applyProtection="1">
      <alignment vertical="center" shrinkToFit="1"/>
      <protection locked="0" hidden="1"/>
    </xf>
    <xf numFmtId="0" fontId="5" fillId="18" borderId="48" xfId="0" applyFont="1" applyFill="1" applyBorder="1" applyAlignment="1" applyProtection="1">
      <alignment horizontal="center" vertical="center" shrinkToFit="1"/>
      <protection hidden="1"/>
    </xf>
    <xf numFmtId="2" fontId="5" fillId="18" borderId="25" xfId="0" applyNumberFormat="1" applyFont="1" applyFill="1" applyBorder="1" applyAlignment="1" applyProtection="1">
      <alignment horizontal="center" vertical="center" shrinkToFit="1"/>
      <protection hidden="1"/>
    </xf>
    <xf numFmtId="0" fontId="5" fillId="18" borderId="49" xfId="0" applyFont="1" applyFill="1" applyBorder="1" applyAlignment="1" applyProtection="1">
      <alignment vertical="center" shrinkToFit="1"/>
      <protection locked="0" hidden="1"/>
    </xf>
    <xf numFmtId="0" fontId="5" fillId="18" borderId="128" xfId="0" applyFont="1" applyFill="1" applyBorder="1" applyAlignment="1" applyProtection="1">
      <alignment horizontal="center" vertical="center" shrinkToFit="1"/>
      <protection hidden="1"/>
    </xf>
    <xf numFmtId="2" fontId="5" fillId="18" borderId="97" xfId="0" applyNumberFormat="1" applyFont="1" applyFill="1" applyBorder="1" applyAlignment="1" applyProtection="1">
      <alignment horizontal="center" vertical="center" shrinkToFit="1"/>
      <protection hidden="1"/>
    </xf>
    <xf numFmtId="0" fontId="5" fillId="18" borderId="50" xfId="0" applyFont="1" applyFill="1" applyBorder="1" applyAlignment="1" applyProtection="1">
      <alignment vertical="center" shrinkToFit="1"/>
      <protection locked="0" hidden="1"/>
    </xf>
    <xf numFmtId="0" fontId="8" fillId="4" borderId="27" xfId="0" applyFont="1" applyFill="1" applyBorder="1" applyAlignment="1" applyProtection="1">
      <alignment horizontal="center" vertical="center" textRotation="90"/>
      <protection locked="0" hidden="1"/>
    </xf>
    <xf numFmtId="0" fontId="8" fillId="4" borderId="28" xfId="0" applyFont="1" applyFill="1" applyBorder="1" applyAlignment="1" applyProtection="1">
      <alignment horizontal="center" vertical="center" textRotation="90"/>
      <protection locked="0" hidden="1"/>
    </xf>
    <xf numFmtId="0" fontId="8" fillId="4" borderId="30" xfId="0" applyFont="1" applyFill="1" applyBorder="1" applyAlignment="1" applyProtection="1">
      <alignment horizontal="center" vertical="center" textRotation="90"/>
      <protection locked="0" hidden="1"/>
    </xf>
    <xf numFmtId="0" fontId="8" fillId="4" borderId="35" xfId="0" applyFont="1" applyFill="1" applyBorder="1" applyAlignment="1" applyProtection="1">
      <alignment horizontal="center" vertical="center" textRotation="90"/>
      <protection locked="0" hidden="1"/>
    </xf>
    <xf numFmtId="0" fontId="8" fillId="4" borderId="31" xfId="0" applyFont="1" applyFill="1" applyBorder="1" applyAlignment="1" applyProtection="1">
      <alignment horizontal="center" vertical="center" textRotation="90"/>
      <protection locked="0" hidden="1"/>
    </xf>
    <xf numFmtId="0" fontId="5" fillId="4" borderId="27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28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8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9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42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41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23" xfId="0" applyFont="1" applyFill="1" applyBorder="1" applyAlignment="1" applyProtection="1">
      <alignment horizontal="center" vertical="center" shrinkToFit="1"/>
      <protection locked="0" hidden="1"/>
    </xf>
    <xf numFmtId="0" fontId="5" fillId="4" borderId="24" xfId="0" applyFont="1" applyFill="1" applyBorder="1" applyAlignment="1" applyProtection="1">
      <alignment horizontal="center" vertical="center" shrinkToFit="1"/>
      <protection locked="0" hidden="1"/>
    </xf>
    <xf numFmtId="0" fontId="5" fillId="4" borderId="29" xfId="0" applyFont="1" applyFill="1" applyBorder="1" applyAlignment="1" applyProtection="1">
      <alignment horizontal="center" vertical="center" shrinkToFit="1"/>
      <protection locked="0" hidden="1"/>
    </xf>
    <xf numFmtId="0" fontId="5" fillId="4" borderId="47" xfId="0" applyFont="1" applyFill="1" applyBorder="1" applyAlignment="1" applyProtection="1">
      <alignment horizontal="center" vertical="center" shrinkToFit="1"/>
      <protection locked="0" hidden="1"/>
    </xf>
    <xf numFmtId="0" fontId="5" fillId="4" borderId="46" xfId="0" applyFont="1" applyFill="1" applyBorder="1" applyAlignment="1" applyProtection="1">
      <alignment horizontal="center" vertical="center" shrinkToFit="1"/>
      <protection locked="0" hidden="1"/>
    </xf>
    <xf numFmtId="0" fontId="5" fillId="4" borderId="34" xfId="0" applyFont="1" applyFill="1" applyBorder="1" applyAlignment="1" applyProtection="1">
      <alignment horizontal="center" vertical="center" shrinkToFit="1"/>
      <protection locked="0" hidden="1"/>
    </xf>
    <xf numFmtId="0" fontId="5" fillId="4" borderId="32" xfId="0" applyFont="1" applyFill="1" applyBorder="1" applyAlignment="1" applyProtection="1">
      <alignment horizontal="center" vertical="center" shrinkToFit="1"/>
      <protection locked="0" hidden="1"/>
    </xf>
    <xf numFmtId="0" fontId="5" fillId="4" borderId="43" xfId="0" applyFont="1" applyFill="1" applyBorder="1" applyAlignment="1" applyProtection="1">
      <alignment horizontal="center" vertical="center" shrinkToFit="1"/>
      <protection locked="0" hidden="1"/>
    </xf>
    <xf numFmtId="0" fontId="5" fillId="4" borderId="27" xfId="0" applyFont="1" applyFill="1" applyBorder="1" applyAlignment="1" applyProtection="1">
      <alignment horizontal="center" vertical="center" shrinkToFit="1"/>
      <protection locked="0" hidden="1"/>
    </xf>
    <xf numFmtId="0" fontId="5" fillId="4" borderId="28" xfId="0" applyFont="1" applyFill="1" applyBorder="1" applyAlignment="1" applyProtection="1">
      <alignment horizontal="center" vertical="center" shrinkToFit="1"/>
      <protection locked="0" hidden="1"/>
    </xf>
    <xf numFmtId="0" fontId="5" fillId="4" borderId="30" xfId="0" applyFont="1" applyFill="1" applyBorder="1" applyAlignment="1" applyProtection="1">
      <alignment horizontal="center" vertical="center" shrinkToFit="1"/>
      <protection locked="0" hidden="1"/>
    </xf>
    <xf numFmtId="0" fontId="5" fillId="4" borderId="35" xfId="0" applyFont="1" applyFill="1" applyBorder="1" applyAlignment="1" applyProtection="1">
      <alignment horizontal="center" vertical="center" shrinkToFit="1"/>
      <protection locked="0" hidden="1"/>
    </xf>
    <xf numFmtId="0" fontId="5" fillId="4" borderId="31" xfId="0" applyFont="1" applyFill="1" applyBorder="1" applyAlignment="1" applyProtection="1">
      <alignment horizontal="center" vertical="center" shrinkToFit="1"/>
      <protection locked="0" hidden="1"/>
    </xf>
    <xf numFmtId="0" fontId="5" fillId="4" borderId="44" xfId="0" applyFont="1" applyFill="1" applyBorder="1" applyAlignment="1" applyProtection="1">
      <alignment horizontal="center" vertical="center" shrinkToFit="1"/>
      <protection locked="0" hidden="1"/>
    </xf>
    <xf numFmtId="0" fontId="5" fillId="4" borderId="38" xfId="0" applyFont="1" applyFill="1" applyBorder="1" applyAlignment="1" applyProtection="1">
      <alignment horizontal="center" vertical="center" shrinkToFit="1"/>
      <protection locked="0" hidden="1"/>
    </xf>
    <xf numFmtId="0" fontId="5" fillId="4" borderId="39" xfId="0" applyFont="1" applyFill="1" applyBorder="1" applyAlignment="1" applyProtection="1">
      <alignment horizontal="center" vertical="center" shrinkToFit="1"/>
      <protection locked="0" hidden="1"/>
    </xf>
    <xf numFmtId="0" fontId="5" fillId="4" borderId="42" xfId="0" applyFont="1" applyFill="1" applyBorder="1" applyAlignment="1" applyProtection="1">
      <alignment horizontal="center" vertical="center" shrinkToFit="1"/>
      <protection locked="0" hidden="1"/>
    </xf>
    <xf numFmtId="0" fontId="5" fillId="4" borderId="40" xfId="0" applyFont="1" applyFill="1" applyBorder="1" applyAlignment="1" applyProtection="1">
      <alignment horizontal="center" vertical="center" shrinkToFit="1"/>
      <protection locked="0" hidden="1"/>
    </xf>
    <xf numFmtId="0" fontId="5" fillId="4" borderId="41" xfId="0" applyFont="1" applyFill="1" applyBorder="1" applyAlignment="1" applyProtection="1">
      <alignment horizontal="center" vertical="center" shrinkToFit="1"/>
      <protection locked="0" hidden="1"/>
    </xf>
    <xf numFmtId="0" fontId="5" fillId="4" borderId="45" xfId="0" applyFont="1" applyFill="1" applyBorder="1" applyAlignment="1" applyProtection="1">
      <alignment horizontal="center" vertical="center" shrinkToFit="1"/>
      <protection locked="0" hidden="1"/>
    </xf>
    <xf numFmtId="0" fontId="34" fillId="0" borderId="0" xfId="0" applyFont="1" applyFill="1" applyBorder="1" applyAlignment="1" applyProtection="1">
      <alignment horizontal="left" wrapText="1"/>
      <protection hidden="1"/>
    </xf>
    <xf numFmtId="0" fontId="34" fillId="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protection hidden="1"/>
    </xf>
    <xf numFmtId="0" fontId="2" fillId="19" borderId="0" xfId="0" applyFont="1" applyFill="1" applyBorder="1" applyProtection="1">
      <protection hidden="1"/>
    </xf>
    <xf numFmtId="0" fontId="5" fillId="19" borderId="0" xfId="0" applyFont="1" applyFill="1" applyBorder="1" applyAlignment="1" applyProtection="1">
      <alignment vertical="center"/>
      <protection hidden="1"/>
    </xf>
    <xf numFmtId="0" fontId="4" fillId="19" borderId="1" xfId="0" applyFont="1" applyFill="1" applyBorder="1" applyAlignment="1" applyProtection="1">
      <alignment horizontal="center" vertical="center"/>
      <protection hidden="1"/>
    </xf>
    <xf numFmtId="0" fontId="5" fillId="19" borderId="1" xfId="0" applyFont="1" applyFill="1" applyBorder="1" applyAlignment="1" applyProtection="1">
      <alignment horizontal="center" vertical="center" shrinkToFit="1"/>
      <protection hidden="1"/>
    </xf>
    <xf numFmtId="0" fontId="5" fillId="19" borderId="86" xfId="0" applyFont="1" applyFill="1" applyBorder="1" applyAlignment="1" applyProtection="1">
      <alignment horizontal="center" vertical="center"/>
      <protection hidden="1"/>
    </xf>
    <xf numFmtId="0" fontId="5" fillId="19" borderId="86" xfId="0" applyFont="1" applyFill="1" applyBorder="1" applyAlignment="1" applyProtection="1">
      <alignment horizontal="center" vertical="center" shrinkToFit="1"/>
      <protection hidden="1"/>
    </xf>
    <xf numFmtId="0" fontId="5" fillId="19" borderId="86" xfId="0" applyFont="1" applyFill="1" applyBorder="1" applyAlignment="1" applyProtection="1">
      <alignment horizontal="left" vertical="center" shrinkToFit="1"/>
      <protection hidden="1"/>
    </xf>
    <xf numFmtId="1" fontId="5" fillId="19" borderId="86" xfId="0" applyNumberFormat="1" applyFont="1" applyFill="1" applyBorder="1" applyAlignment="1" applyProtection="1">
      <alignment horizontal="center" vertical="center"/>
      <protection hidden="1"/>
    </xf>
    <xf numFmtId="1" fontId="5" fillId="19" borderId="86" xfId="0" applyNumberFormat="1" applyFont="1" applyFill="1" applyBorder="1" applyAlignment="1" applyProtection="1">
      <alignment horizontal="center" vertical="center" shrinkToFit="1"/>
      <protection hidden="1"/>
    </xf>
    <xf numFmtId="1" fontId="23" fillId="19" borderId="86" xfId="0" applyNumberFormat="1" applyFont="1" applyFill="1" applyBorder="1" applyAlignment="1" applyProtection="1">
      <alignment horizontal="center" vertical="center"/>
      <protection hidden="1"/>
    </xf>
    <xf numFmtId="0" fontId="5" fillId="19" borderId="25" xfId="0" applyFont="1" applyFill="1" applyBorder="1" applyAlignment="1" applyProtection="1">
      <alignment horizontal="center" vertical="center"/>
      <protection hidden="1"/>
    </xf>
    <xf numFmtId="0" fontId="5" fillId="19" borderId="25" xfId="0" applyFont="1" applyFill="1" applyBorder="1" applyAlignment="1" applyProtection="1">
      <alignment horizontal="center" vertical="center" shrinkToFit="1"/>
      <protection hidden="1"/>
    </xf>
    <xf numFmtId="0" fontId="5" fillId="19" borderId="25" xfId="0" applyFont="1" applyFill="1" applyBorder="1" applyAlignment="1" applyProtection="1">
      <alignment horizontal="left" vertical="center" shrinkToFit="1"/>
      <protection hidden="1"/>
    </xf>
    <xf numFmtId="1" fontId="5" fillId="19" borderId="25" xfId="0" applyNumberFormat="1" applyFont="1" applyFill="1" applyBorder="1" applyAlignment="1" applyProtection="1">
      <alignment horizontal="center" vertical="center"/>
      <protection hidden="1"/>
    </xf>
    <xf numFmtId="1" fontId="5" fillId="19" borderId="25" xfId="0" applyNumberFormat="1" applyFont="1" applyFill="1" applyBorder="1" applyAlignment="1" applyProtection="1">
      <alignment horizontal="center" vertical="center" shrinkToFit="1"/>
      <protection hidden="1"/>
    </xf>
    <xf numFmtId="0" fontId="5" fillId="19" borderId="131" xfId="0" applyFont="1" applyFill="1" applyBorder="1" applyAlignment="1" applyProtection="1">
      <alignment horizontal="center" vertical="center"/>
      <protection hidden="1"/>
    </xf>
    <xf numFmtId="0" fontId="5" fillId="19" borderId="131" xfId="0" applyFont="1" applyFill="1" applyBorder="1" applyAlignment="1" applyProtection="1">
      <alignment horizontal="center" vertical="center" shrinkToFit="1"/>
      <protection hidden="1"/>
    </xf>
    <xf numFmtId="0" fontId="5" fillId="19" borderId="131" xfId="0" applyFont="1" applyFill="1" applyBorder="1" applyAlignment="1" applyProtection="1">
      <alignment horizontal="left" vertical="center" shrinkToFit="1"/>
      <protection hidden="1"/>
    </xf>
    <xf numFmtId="1" fontId="5" fillId="19" borderId="131" xfId="0" applyNumberFormat="1" applyFont="1" applyFill="1" applyBorder="1" applyAlignment="1" applyProtection="1">
      <alignment horizontal="center" vertical="center"/>
      <protection hidden="1"/>
    </xf>
    <xf numFmtId="1" fontId="5" fillId="19" borderId="131" xfId="0" applyNumberFormat="1" applyFont="1" applyFill="1" applyBorder="1" applyAlignment="1" applyProtection="1">
      <alignment horizontal="center" vertical="center" shrinkToFit="1"/>
      <protection hidden="1"/>
    </xf>
    <xf numFmtId="1" fontId="23" fillId="19" borderId="131" xfId="0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Protection="1">
      <protection hidden="1"/>
    </xf>
    <xf numFmtId="0" fontId="2" fillId="14" borderId="89" xfId="0" applyFont="1" applyFill="1" applyBorder="1" applyAlignment="1" applyProtection="1">
      <alignment horizontal="center" vertical="center"/>
      <protection locked="0" hidden="1"/>
    </xf>
    <xf numFmtId="49" fontId="17" fillId="14" borderId="89" xfId="0" applyNumberFormat="1" applyFont="1" applyFill="1" applyBorder="1" applyAlignment="1" applyProtection="1">
      <alignment horizontal="center"/>
      <protection hidden="1"/>
    </xf>
    <xf numFmtId="0" fontId="2" fillId="14" borderId="89" xfId="0" applyFont="1" applyFill="1" applyBorder="1" applyAlignment="1" applyProtection="1">
      <alignment horizontal="center" vertical="center" shrinkToFit="1"/>
      <protection locked="0" hidden="1"/>
    </xf>
    <xf numFmtId="0" fontId="7" fillId="0" borderId="0" xfId="0" applyFont="1" applyFill="1" applyBorder="1" applyAlignment="1">
      <alignment horizontal="left" vertical="center"/>
    </xf>
    <xf numFmtId="1" fontId="5" fillId="4" borderId="2" xfId="0" applyNumberFormat="1" applyFont="1" applyFill="1" applyBorder="1" applyAlignment="1" applyProtection="1">
      <alignment horizontal="center" vertical="center" shrinkToFit="1"/>
      <protection locked="0"/>
    </xf>
    <xf numFmtId="1" fontId="5" fillId="18" borderId="86" xfId="0" applyNumberFormat="1" applyFont="1" applyFill="1" applyBorder="1" applyAlignment="1" applyProtection="1">
      <alignment horizontal="center" vertical="center" shrinkToFit="1"/>
      <protection hidden="1"/>
    </xf>
    <xf numFmtId="1" fontId="5" fillId="18" borderId="21" xfId="0" applyNumberFormat="1" applyFont="1" applyFill="1" applyBorder="1" applyAlignment="1" applyProtection="1">
      <alignment horizontal="center" vertical="center" shrinkToFit="1"/>
      <protection hidden="1"/>
    </xf>
    <xf numFmtId="1" fontId="5" fillId="18" borderId="25" xfId="0" applyNumberFormat="1" applyFont="1" applyFill="1" applyBorder="1" applyAlignment="1" applyProtection="1">
      <alignment horizontal="center" vertical="center" shrinkToFit="1"/>
      <protection hidden="1"/>
    </xf>
    <xf numFmtId="1" fontId="5" fillId="18" borderId="97" xfId="0" applyNumberFormat="1" applyFont="1" applyFill="1" applyBorder="1" applyAlignment="1" applyProtection="1">
      <alignment horizontal="center" vertical="center" shrinkToFit="1"/>
      <protection hidden="1"/>
    </xf>
    <xf numFmtId="0" fontId="2" fillId="4" borderId="52" xfId="0" applyFont="1" applyFill="1" applyBorder="1" applyAlignment="1" applyProtection="1">
      <alignment horizontal="left" vertical="center"/>
      <protection hidden="1"/>
    </xf>
    <xf numFmtId="0" fontId="2" fillId="4" borderId="51" xfId="0" applyFont="1" applyFill="1" applyBorder="1" applyAlignment="1" applyProtection="1">
      <alignment horizontal="left" vertical="center"/>
      <protection hidden="1"/>
    </xf>
    <xf numFmtId="0" fontId="2" fillId="4" borderId="53" xfId="0" applyFont="1" applyFill="1" applyBorder="1" applyAlignment="1" applyProtection="1">
      <alignment horizontal="left" vertical="center"/>
      <protection hidden="1"/>
    </xf>
    <xf numFmtId="0" fontId="5" fillId="7" borderId="98" xfId="0" applyFont="1" applyFill="1" applyBorder="1" applyAlignment="1" applyProtection="1">
      <alignment horizontal="center" vertical="center"/>
      <protection hidden="1"/>
    </xf>
    <xf numFmtId="0" fontId="4" fillId="7" borderId="108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2" fillId="20" borderId="0" xfId="0" applyFont="1" applyFill="1" applyProtection="1">
      <protection hidden="1"/>
    </xf>
    <xf numFmtId="0" fontId="59" fillId="20" borderId="0" xfId="0" applyFont="1" applyFill="1" applyAlignment="1" applyProtection="1">
      <alignment horizontal="right"/>
      <protection hidden="1"/>
    </xf>
    <xf numFmtId="0" fontId="70" fillId="20" borderId="0" xfId="0" applyFont="1" applyFill="1" applyProtection="1">
      <protection hidden="1"/>
    </xf>
    <xf numFmtId="0" fontId="17" fillId="21" borderId="51" xfId="0" applyFont="1" applyFill="1" applyBorder="1" applyAlignment="1" applyProtection="1">
      <alignment horizontal="center"/>
      <protection locked="0" hidden="1"/>
    </xf>
    <xf numFmtId="0" fontId="69" fillId="10" borderId="125" xfId="0" applyFont="1" applyFill="1" applyBorder="1" applyAlignment="1">
      <alignment horizontal="center" vertical="center"/>
    </xf>
    <xf numFmtId="0" fontId="5" fillId="10" borderId="140" xfId="0" applyFont="1" applyFill="1" applyBorder="1" applyAlignment="1">
      <alignment vertical="center"/>
    </xf>
    <xf numFmtId="0" fontId="5" fillId="10" borderId="140" xfId="0" applyFont="1" applyFill="1" applyBorder="1"/>
    <xf numFmtId="0" fontId="5" fillId="4" borderId="12" xfId="0" applyFont="1" applyFill="1" applyBorder="1" applyAlignment="1" applyProtection="1">
      <alignment horizontal="center" vertical="center" shrinkToFit="1"/>
      <protection locked="0" hidden="1"/>
    </xf>
    <xf numFmtId="0" fontId="5" fillId="4" borderId="1" xfId="0" applyFont="1" applyFill="1" applyBorder="1" applyAlignment="1" applyProtection="1">
      <alignment horizontal="center" vertical="center" shrinkToFit="1"/>
      <protection locked="0" hidden="1"/>
    </xf>
    <xf numFmtId="0" fontId="4" fillId="7" borderId="1" xfId="0" applyFont="1" applyFill="1" applyBorder="1" applyAlignment="1" applyProtection="1">
      <alignment horizontal="center" vertical="center" shrinkToFit="1"/>
      <protection hidden="1"/>
    </xf>
    <xf numFmtId="0" fontId="5" fillId="4" borderId="3" xfId="0" applyFont="1" applyFill="1" applyBorder="1" applyAlignment="1" applyProtection="1">
      <alignment horizontal="center" vertical="center" shrinkToFit="1"/>
      <protection locked="0" hidden="1"/>
    </xf>
    <xf numFmtId="0" fontId="5" fillId="7" borderId="3" xfId="0" applyFont="1" applyFill="1" applyBorder="1" applyAlignment="1" applyProtection="1">
      <alignment horizontal="center" vertical="center" shrinkToFit="1"/>
      <protection hidden="1"/>
    </xf>
    <xf numFmtId="0" fontId="5" fillId="4" borderId="107" xfId="0" applyFont="1" applyFill="1" applyBorder="1" applyAlignment="1" applyProtection="1">
      <alignment horizontal="center" vertical="center" shrinkToFit="1"/>
      <protection locked="0" hidden="1"/>
    </xf>
    <xf numFmtId="0" fontId="5" fillId="4" borderId="14" xfId="0" applyFont="1" applyFill="1" applyBorder="1" applyAlignment="1" applyProtection="1">
      <alignment horizontal="center" vertical="center" shrinkToFit="1"/>
      <protection locked="0" hidden="1"/>
    </xf>
    <xf numFmtId="0" fontId="4" fillId="7" borderId="3" xfId="0" applyFont="1" applyFill="1" applyBorder="1" applyAlignment="1" applyProtection="1">
      <alignment horizontal="center" vertical="center" shrinkToFit="1"/>
      <protection hidden="1"/>
    </xf>
    <xf numFmtId="0" fontId="4" fillId="7" borderId="14" xfId="0" applyFont="1" applyFill="1" applyBorder="1" applyAlignment="1" applyProtection="1">
      <alignment horizontal="center" vertical="center" shrinkToFit="1"/>
      <protection hidden="1"/>
    </xf>
    <xf numFmtId="0" fontId="2" fillId="4" borderId="51" xfId="0" applyFont="1" applyFill="1" applyBorder="1" applyAlignment="1" applyProtection="1">
      <alignment horizontal="left" vertical="top" wrapText="1"/>
      <protection locked="0" hidden="1"/>
    </xf>
    <xf numFmtId="0" fontId="28" fillId="0" borderId="0" xfId="0" applyFont="1" applyFill="1" applyAlignment="1" applyProtection="1">
      <alignment horizontal="center" vertical="center" wrapText="1"/>
      <protection hidden="1"/>
    </xf>
    <xf numFmtId="0" fontId="51" fillId="0" borderId="0" xfId="0" applyFont="1" applyFill="1" applyAlignment="1" applyProtection="1">
      <alignment horizontal="left" vertical="center"/>
      <protection hidden="1"/>
    </xf>
    <xf numFmtId="0" fontId="64" fillId="16" borderId="0" xfId="0" applyFont="1" applyFill="1" applyAlignment="1" applyProtection="1">
      <alignment horizontal="center"/>
      <protection hidden="1"/>
    </xf>
    <xf numFmtId="0" fontId="40" fillId="2" borderId="0" xfId="1" applyFont="1" applyFill="1" applyBorder="1" applyAlignment="1" applyProtection="1">
      <alignment horizontal="left"/>
      <protection hidden="1"/>
    </xf>
    <xf numFmtId="0" fontId="77" fillId="0" borderId="0" xfId="0" applyFont="1" applyAlignment="1" applyProtection="1">
      <alignment horizontal="right"/>
      <protection hidden="1"/>
    </xf>
    <xf numFmtId="0" fontId="40" fillId="0" borderId="0" xfId="1" applyFont="1" applyFill="1" applyBorder="1" applyAlignment="1" applyProtection="1">
      <alignment horizontal="left"/>
      <protection hidden="1"/>
    </xf>
    <xf numFmtId="0" fontId="37" fillId="0" borderId="0" xfId="1" applyFont="1" applyFill="1" applyBorder="1" applyAlignment="1" applyProtection="1">
      <alignment horizontal="left" vertical="center"/>
      <protection hidden="1"/>
    </xf>
    <xf numFmtId="0" fontId="13" fillId="15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39" fillId="8" borderId="0" xfId="0" applyFont="1" applyFill="1" applyAlignment="1" applyProtection="1">
      <alignment horizontal="left"/>
      <protection hidden="1"/>
    </xf>
    <xf numFmtId="0" fontId="54" fillId="13" borderId="0" xfId="0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/>
      <protection locked="0" hidden="1"/>
    </xf>
    <xf numFmtId="0" fontId="29" fillId="0" borderId="0" xfId="0" applyFont="1" applyFill="1" applyAlignment="1" applyProtection="1">
      <alignment horizontal="center" vertical="center" wrapText="1"/>
      <protection hidden="1"/>
    </xf>
    <xf numFmtId="0" fontId="5" fillId="15" borderId="95" xfId="0" applyFont="1" applyFill="1" applyBorder="1" applyAlignment="1">
      <alignment vertical="center"/>
    </xf>
    <xf numFmtId="0" fontId="5" fillId="15" borderId="96" xfId="0" applyFont="1" applyFill="1" applyBorder="1" applyAlignment="1">
      <alignment vertical="center"/>
    </xf>
    <xf numFmtId="0" fontId="68" fillId="10" borderId="122" xfId="0" applyFont="1" applyFill="1" applyBorder="1" applyAlignment="1">
      <alignment horizontal="left" shrinkToFit="1"/>
    </xf>
    <xf numFmtId="0" fontId="68" fillId="10" borderId="123" xfId="0" applyFont="1" applyFill="1" applyBorder="1" applyAlignment="1">
      <alignment horizontal="left" shrinkToFit="1"/>
    </xf>
    <xf numFmtId="0" fontId="78" fillId="0" borderId="122" xfId="0" applyFont="1" applyFill="1" applyBorder="1" applyAlignment="1">
      <alignment horizontal="right" shrinkToFit="1"/>
    </xf>
    <xf numFmtId="0" fontId="78" fillId="0" borderId="125" xfId="0" applyFont="1" applyFill="1" applyBorder="1" applyAlignment="1">
      <alignment horizontal="right" shrinkToFit="1"/>
    </xf>
    <xf numFmtId="0" fontId="2" fillId="0" borderId="0" xfId="0" applyFont="1" applyFill="1" applyBorder="1" applyAlignment="1">
      <alignment horizontal="center"/>
    </xf>
    <xf numFmtId="0" fontId="5" fillId="15" borderId="10" xfId="0" applyFont="1" applyFill="1" applyBorder="1" applyAlignment="1">
      <alignment horizontal="center" vertical="center"/>
    </xf>
    <xf numFmtId="0" fontId="5" fillId="15" borderId="11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5" fillId="15" borderId="10" xfId="0" applyFont="1" applyFill="1" applyBorder="1" applyAlignment="1">
      <alignment horizontal="center" vertical="center" wrapText="1" shrinkToFit="1"/>
    </xf>
    <xf numFmtId="0" fontId="5" fillId="15" borderId="11" xfId="0" applyFont="1" applyFill="1" applyBorder="1" applyAlignment="1">
      <alignment horizontal="center" vertical="center" wrapText="1" shrinkToFit="1"/>
    </xf>
    <xf numFmtId="0" fontId="5" fillId="15" borderId="2" xfId="0" applyFont="1" applyFill="1" applyBorder="1" applyAlignment="1">
      <alignment horizontal="center" vertical="center" wrapText="1" shrinkToFit="1"/>
    </xf>
    <xf numFmtId="0" fontId="5" fillId="15" borderId="10" xfId="0" applyFont="1" applyFill="1" applyBorder="1" applyAlignment="1">
      <alignment horizontal="center" vertical="center" wrapText="1"/>
    </xf>
    <xf numFmtId="0" fontId="5" fillId="15" borderId="11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2" fillId="4" borderId="0" xfId="0" applyFont="1" applyFill="1" applyAlignment="1" applyProtection="1">
      <alignment horizontal="center"/>
      <protection hidden="1"/>
    </xf>
    <xf numFmtId="0" fontId="15" fillId="4" borderId="6" xfId="0" applyFont="1" applyFill="1" applyBorder="1" applyAlignment="1" applyProtection="1">
      <alignment horizontal="center" vertical="center"/>
      <protection hidden="1"/>
    </xf>
    <xf numFmtId="0" fontId="15" fillId="4" borderId="7" xfId="0" applyFont="1" applyFill="1" applyBorder="1" applyAlignment="1" applyProtection="1">
      <alignment horizontal="center" vertical="center"/>
      <protection hidden="1"/>
    </xf>
    <xf numFmtId="0" fontId="49" fillId="4" borderId="0" xfId="0" applyFont="1" applyFill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187" fontId="2" fillId="4" borderId="0" xfId="0" applyNumberFormat="1" applyFont="1" applyFill="1" applyAlignment="1" applyProtection="1">
      <alignment horizontal="left" indent="2"/>
      <protection hidden="1"/>
    </xf>
    <xf numFmtId="0" fontId="5" fillId="4" borderId="1" xfId="0" applyFont="1" applyFill="1" applyBorder="1" applyAlignment="1" applyProtection="1">
      <alignment horizontal="center" vertical="center" wrapText="1"/>
      <protection hidden="1"/>
    </xf>
    <xf numFmtId="0" fontId="2" fillId="4" borderId="6" xfId="0" applyFont="1" applyFill="1" applyBorder="1" applyAlignment="1" applyProtection="1">
      <alignment horizontal="center" vertical="center" wrapText="1"/>
      <protection hidden="1"/>
    </xf>
    <xf numFmtId="0" fontId="2" fillId="4" borderId="17" xfId="0" applyFont="1" applyFill="1" applyBorder="1" applyAlignment="1" applyProtection="1">
      <alignment horizontal="center" vertical="center" wrapText="1"/>
      <protection hidden="1"/>
    </xf>
    <xf numFmtId="0" fontId="2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55" xfId="0" applyFont="1" applyFill="1" applyBorder="1" applyAlignment="1" applyProtection="1">
      <alignment horizontal="center" vertical="center" wrapText="1"/>
      <protection hidden="1"/>
    </xf>
    <xf numFmtId="0" fontId="2" fillId="4" borderId="56" xfId="0" applyFont="1" applyFill="1" applyBorder="1" applyAlignment="1" applyProtection="1">
      <alignment horizontal="center" vertical="center" wrapText="1"/>
      <protection hidden="1"/>
    </xf>
    <xf numFmtId="0" fontId="2" fillId="4" borderId="57" xfId="0" applyFont="1" applyFill="1" applyBorder="1" applyAlignment="1" applyProtection="1">
      <alignment horizontal="center" vertical="center" wrapText="1"/>
      <protection hidden="1"/>
    </xf>
    <xf numFmtId="0" fontId="5" fillId="4" borderId="6" xfId="0" applyFont="1" applyFill="1" applyBorder="1" applyAlignment="1" applyProtection="1">
      <alignment horizontal="center" vertical="center" wrapText="1"/>
      <protection hidden="1"/>
    </xf>
    <xf numFmtId="0" fontId="5" fillId="4" borderId="7" xfId="0" applyFont="1" applyFill="1" applyBorder="1" applyAlignment="1" applyProtection="1">
      <alignment horizontal="center" vertical="center" wrapText="1"/>
      <protection hidden="1"/>
    </xf>
    <xf numFmtId="0" fontId="5" fillId="4" borderId="1" xfId="0" applyFont="1" applyFill="1" applyBorder="1" applyAlignment="1" applyProtection="1">
      <alignment horizontal="center" vertical="top" wrapText="1"/>
      <protection hidden="1"/>
    </xf>
    <xf numFmtId="0" fontId="5" fillId="4" borderId="0" xfId="0" applyFont="1" applyFill="1" applyBorder="1" applyAlignment="1" applyProtection="1">
      <alignment horizontal="center" vertical="center"/>
      <protection hidden="1"/>
    </xf>
    <xf numFmtId="2" fontId="5" fillId="4" borderId="6" xfId="0" applyNumberFormat="1" applyFont="1" applyFill="1" applyBorder="1" applyAlignment="1" applyProtection="1">
      <alignment horizontal="center"/>
      <protection hidden="1"/>
    </xf>
    <xf numFmtId="2" fontId="5" fillId="4" borderId="7" xfId="0" applyNumberFormat="1" applyFont="1" applyFill="1" applyBorder="1" applyAlignment="1" applyProtection="1">
      <alignment horizontal="center"/>
      <protection hidden="1"/>
    </xf>
    <xf numFmtId="0" fontId="4" fillId="4" borderId="6" xfId="0" applyFont="1" applyFill="1" applyBorder="1" applyAlignment="1" applyProtection="1">
      <alignment horizontal="center" vertical="center"/>
      <protection hidden="1"/>
    </xf>
    <xf numFmtId="0" fontId="4" fillId="4" borderId="7" xfId="0" applyFont="1" applyFill="1" applyBorder="1" applyAlignment="1" applyProtection="1">
      <alignment horizontal="center" vertical="center"/>
      <protection hidden="1"/>
    </xf>
    <xf numFmtId="0" fontId="15" fillId="4" borderId="1" xfId="0" applyFont="1" applyFill="1" applyBorder="1" applyAlignment="1" applyProtection="1">
      <alignment horizontal="center" vertical="center" wrapText="1"/>
      <protection hidden="1"/>
    </xf>
    <xf numFmtId="0" fontId="5" fillId="4" borderId="1" xfId="0" applyFont="1" applyFill="1" applyBorder="1" applyAlignment="1" applyProtection="1">
      <alignment horizontal="center"/>
      <protection hidden="1"/>
    </xf>
    <xf numFmtId="0" fontId="5" fillId="4" borderId="6" xfId="0" applyFont="1" applyFill="1" applyBorder="1" applyAlignment="1" applyProtection="1">
      <alignment horizontal="center"/>
      <protection hidden="1"/>
    </xf>
    <xf numFmtId="0" fontId="5" fillId="4" borderId="7" xfId="0" applyFont="1" applyFill="1" applyBorder="1" applyAlignment="1" applyProtection="1">
      <alignment horizontal="center"/>
      <protection hidden="1"/>
    </xf>
    <xf numFmtId="2" fontId="53" fillId="4" borderId="6" xfId="0" applyNumberFormat="1" applyFont="1" applyFill="1" applyBorder="1" applyAlignment="1" applyProtection="1">
      <alignment horizontal="center" vertical="center"/>
      <protection hidden="1"/>
    </xf>
    <xf numFmtId="2" fontId="53" fillId="4" borderId="7" xfId="0" applyNumberFormat="1" applyFont="1" applyFill="1" applyBorder="1" applyAlignment="1" applyProtection="1">
      <alignment horizontal="center" vertical="center"/>
      <protection hidden="1"/>
    </xf>
    <xf numFmtId="0" fontId="49" fillId="4" borderId="0" xfId="0" applyFont="1" applyFill="1" applyAlignment="1" applyProtection="1">
      <alignment horizontal="center"/>
      <protection hidden="1"/>
    </xf>
    <xf numFmtId="0" fontId="5" fillId="18" borderId="1" xfId="0" applyFont="1" applyFill="1" applyBorder="1" applyAlignment="1" applyProtection="1">
      <alignment horizontal="center" vertical="center" wrapText="1"/>
      <protection hidden="1"/>
    </xf>
    <xf numFmtId="0" fontId="5" fillId="18" borderId="3" xfId="0" applyFont="1" applyFill="1" applyBorder="1" applyAlignment="1" applyProtection="1">
      <alignment horizontal="center" vertical="center" wrapText="1"/>
      <protection hidden="1"/>
    </xf>
    <xf numFmtId="0" fontId="2" fillId="18" borderId="1" xfId="0" applyFont="1" applyFill="1" applyBorder="1" applyAlignment="1" applyProtection="1">
      <alignment horizontal="center" vertical="center"/>
      <protection hidden="1"/>
    </xf>
    <xf numFmtId="0" fontId="5" fillId="4" borderId="27" xfId="0" applyFont="1" applyFill="1" applyBorder="1" applyAlignment="1" applyProtection="1">
      <alignment horizontal="center" vertical="center"/>
      <protection locked="0" hidden="1"/>
    </xf>
    <xf numFmtId="0" fontId="5" fillId="4" borderId="28" xfId="0" applyFont="1" applyFill="1" applyBorder="1" applyAlignment="1" applyProtection="1">
      <alignment horizontal="center" vertical="center"/>
      <protection locked="0" hidden="1"/>
    </xf>
    <xf numFmtId="0" fontId="5" fillId="4" borderId="30" xfId="0" applyFont="1" applyFill="1" applyBorder="1" applyAlignment="1" applyProtection="1">
      <alignment horizontal="center" vertical="center"/>
      <protection locked="0" hidden="1"/>
    </xf>
    <xf numFmtId="0" fontId="5" fillId="4" borderId="35" xfId="0" applyFont="1" applyFill="1" applyBorder="1" applyAlignment="1" applyProtection="1">
      <alignment horizontal="center" vertical="center"/>
      <protection locked="0" hidden="1"/>
    </xf>
    <xf numFmtId="0" fontId="5" fillId="18" borderId="32" xfId="0" applyFont="1" applyFill="1" applyBorder="1" applyAlignment="1" applyProtection="1">
      <alignment horizontal="center" vertical="center"/>
      <protection hidden="1"/>
    </xf>
    <xf numFmtId="0" fontId="5" fillId="18" borderId="33" xfId="0" applyFont="1" applyFill="1" applyBorder="1" applyAlignment="1" applyProtection="1">
      <alignment horizontal="center" vertical="center"/>
      <protection hidden="1"/>
    </xf>
    <xf numFmtId="0" fontId="5" fillId="18" borderId="37" xfId="0" applyFont="1" applyFill="1" applyBorder="1" applyAlignment="1" applyProtection="1">
      <alignment horizontal="center" vertical="center"/>
      <protection hidden="1"/>
    </xf>
    <xf numFmtId="0" fontId="5" fillId="18" borderId="34" xfId="0" applyFont="1" applyFill="1" applyBorder="1" applyAlignment="1" applyProtection="1">
      <alignment horizontal="center" vertical="center"/>
      <protection hidden="1"/>
    </xf>
    <xf numFmtId="0" fontId="5" fillId="18" borderId="36" xfId="0" applyFont="1" applyFill="1" applyBorder="1" applyAlignment="1" applyProtection="1">
      <alignment horizontal="center" vertical="center"/>
      <protection hidden="1"/>
    </xf>
    <xf numFmtId="0" fontId="5" fillId="18" borderId="10" xfId="0" applyFont="1" applyFill="1" applyBorder="1" applyAlignment="1" applyProtection="1">
      <alignment horizontal="center" vertical="center" textRotation="90" wrapText="1"/>
      <protection hidden="1"/>
    </xf>
    <xf numFmtId="0" fontId="5" fillId="18" borderId="11" xfId="0" applyFont="1" applyFill="1" applyBorder="1" applyAlignment="1" applyProtection="1">
      <alignment horizontal="center" vertical="center" textRotation="90" wrapText="1"/>
      <protection hidden="1"/>
    </xf>
    <xf numFmtId="0" fontId="5" fillId="18" borderId="9" xfId="0" applyFont="1" applyFill="1" applyBorder="1" applyAlignment="1" applyProtection="1">
      <alignment horizontal="center" vertical="center" textRotation="90" wrapText="1"/>
      <protection hidden="1"/>
    </xf>
    <xf numFmtId="0" fontId="5" fillId="18" borderId="10" xfId="0" applyFont="1" applyFill="1" applyBorder="1" applyAlignment="1" applyProtection="1">
      <alignment horizontal="center" vertical="center" wrapText="1"/>
      <protection hidden="1"/>
    </xf>
    <xf numFmtId="0" fontId="5" fillId="18" borderId="11" xfId="0" applyFont="1" applyFill="1" applyBorder="1" applyAlignment="1" applyProtection="1">
      <alignment horizontal="center" vertical="center" wrapText="1"/>
      <protection hidden="1"/>
    </xf>
    <xf numFmtId="0" fontId="5" fillId="18" borderId="9" xfId="0" applyFont="1" applyFill="1" applyBorder="1" applyAlignment="1" applyProtection="1">
      <alignment horizontal="center" vertical="center" wrapText="1"/>
      <protection hidden="1"/>
    </xf>
    <xf numFmtId="0" fontId="5" fillId="18" borderId="10" xfId="0" applyFont="1" applyFill="1" applyBorder="1" applyAlignment="1">
      <alignment horizontal="center" vertical="center" textRotation="90" wrapText="1"/>
    </xf>
    <xf numFmtId="0" fontId="5" fillId="18" borderId="11" xfId="0" applyFont="1" applyFill="1" applyBorder="1" applyAlignment="1">
      <alignment horizontal="center" vertical="center" textRotation="90" wrapText="1"/>
    </xf>
    <xf numFmtId="0" fontId="5" fillId="18" borderId="9" xfId="0" applyFont="1" applyFill="1" applyBorder="1" applyAlignment="1">
      <alignment horizontal="center" vertical="center" textRotation="90" wrapText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5" fillId="7" borderId="101" xfId="0" applyFont="1" applyFill="1" applyBorder="1" applyAlignment="1" applyProtection="1">
      <alignment horizontal="center" vertical="center"/>
      <protection hidden="1"/>
    </xf>
    <xf numFmtId="0" fontId="5" fillId="7" borderId="99" xfId="0" applyFont="1" applyFill="1" applyBorder="1" applyAlignment="1" applyProtection="1">
      <alignment horizontal="center" vertical="center"/>
      <protection hidden="1"/>
    </xf>
    <xf numFmtId="0" fontId="5" fillId="7" borderId="100" xfId="0" applyFont="1" applyFill="1" applyBorder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4" fillId="5" borderId="11" xfId="0" applyFont="1" applyFill="1" applyBorder="1" applyAlignment="1" applyProtection="1">
      <alignment horizontal="center" vertical="center" wrapText="1"/>
      <protection hidden="1"/>
    </xf>
    <xf numFmtId="0" fontId="4" fillId="5" borderId="9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60" xfId="0" applyFont="1" applyFill="1" applyBorder="1" applyAlignment="1" applyProtection="1">
      <alignment horizontal="center" vertical="center"/>
      <protection hidden="1"/>
    </xf>
    <xf numFmtId="0" fontId="5" fillId="7" borderId="16" xfId="0" applyFont="1" applyFill="1" applyBorder="1" applyAlignment="1" applyProtection="1">
      <alignment horizontal="center" vertical="center"/>
      <protection hidden="1"/>
    </xf>
    <xf numFmtId="0" fontId="5" fillId="7" borderId="59" xfId="0" applyFont="1" applyFill="1" applyBorder="1" applyAlignment="1" applyProtection="1">
      <alignment horizontal="center" vertical="center"/>
      <protection hidden="1"/>
    </xf>
    <xf numFmtId="0" fontId="4" fillId="7" borderId="101" xfId="0" applyFont="1" applyFill="1" applyBorder="1" applyAlignment="1" applyProtection="1">
      <alignment horizontal="center" vertical="center"/>
      <protection hidden="1"/>
    </xf>
    <xf numFmtId="0" fontId="4" fillId="7" borderId="99" xfId="0" applyFont="1" applyFill="1" applyBorder="1" applyAlignment="1" applyProtection="1">
      <alignment horizontal="center" vertical="center"/>
      <protection hidden="1"/>
    </xf>
    <xf numFmtId="0" fontId="4" fillId="7" borderId="100" xfId="0" applyFont="1" applyFill="1" applyBorder="1" applyAlignment="1" applyProtection="1">
      <alignment horizontal="center" vertical="center"/>
      <protection hidden="1"/>
    </xf>
    <xf numFmtId="0" fontId="5" fillId="7" borderId="60" xfId="0" applyFont="1" applyFill="1" applyBorder="1" applyAlignment="1" applyProtection="1">
      <alignment horizontal="center" vertical="center" shrinkToFit="1"/>
      <protection hidden="1"/>
    </xf>
    <xf numFmtId="0" fontId="5" fillId="7" borderId="16" xfId="0" applyFont="1" applyFill="1" applyBorder="1" applyAlignment="1" applyProtection="1">
      <alignment horizontal="center" vertical="center" shrinkToFit="1"/>
      <protection hidden="1"/>
    </xf>
    <xf numFmtId="0" fontId="5" fillId="7" borderId="59" xfId="0" applyFont="1" applyFill="1" applyBorder="1" applyAlignment="1" applyProtection="1">
      <alignment horizontal="center" vertical="center" shrinkToFit="1"/>
      <protection hidden="1"/>
    </xf>
    <xf numFmtId="0" fontId="4" fillId="7" borderId="60" xfId="0" applyFont="1" applyFill="1" applyBorder="1" applyAlignment="1" applyProtection="1">
      <alignment horizontal="center" vertical="center" shrinkToFit="1"/>
      <protection hidden="1"/>
    </xf>
    <xf numFmtId="0" fontId="4" fillId="7" borderId="16" xfId="0" applyFont="1" applyFill="1" applyBorder="1" applyAlignment="1" applyProtection="1">
      <alignment horizontal="center" vertical="center" shrinkToFit="1"/>
      <protection hidden="1"/>
    </xf>
    <xf numFmtId="0" fontId="4" fillId="7" borderId="8" xfId="0" applyFont="1" applyFill="1" applyBorder="1" applyAlignment="1" applyProtection="1">
      <alignment horizontal="center" vertical="center" shrinkToFit="1"/>
      <protection hidden="1"/>
    </xf>
    <xf numFmtId="0" fontId="4" fillId="7" borderId="15" xfId="0" applyFont="1" applyFill="1" applyBorder="1" applyAlignment="1" applyProtection="1">
      <alignment horizontal="center" vertical="center"/>
      <protection hidden="1"/>
    </xf>
    <xf numFmtId="0" fontId="4" fillId="7" borderId="8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17" xfId="0" applyFont="1" applyFill="1" applyBorder="1" applyAlignment="1" applyProtection="1">
      <alignment horizontal="left" vertical="center" shrinkToFit="1"/>
      <protection hidden="1"/>
    </xf>
    <xf numFmtId="0" fontId="5" fillId="7" borderId="15" xfId="0" applyFont="1" applyFill="1" applyBorder="1" applyAlignment="1" applyProtection="1">
      <alignment horizontal="left" vertical="center" shrinkToFit="1"/>
      <protection hidden="1"/>
    </xf>
    <xf numFmtId="0" fontId="5" fillId="7" borderId="16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17" xfId="0" applyFont="1" applyFill="1" applyBorder="1" applyAlignment="1" applyProtection="1">
      <alignment horizontal="left" vertical="center" shrinkToFit="1"/>
      <protection hidden="1"/>
    </xf>
    <xf numFmtId="0" fontId="5" fillId="6" borderId="15" xfId="0" applyFont="1" applyFill="1" applyBorder="1" applyAlignment="1" applyProtection="1">
      <alignment horizontal="left" vertical="center" shrinkToFit="1"/>
      <protection hidden="1"/>
    </xf>
    <xf numFmtId="0" fontId="5" fillId="6" borderId="16" xfId="0" applyFont="1" applyFill="1" applyBorder="1" applyAlignment="1" applyProtection="1">
      <alignment horizontal="left" vertical="center" shrinkToFit="1"/>
      <protection hidden="1"/>
    </xf>
    <xf numFmtId="0" fontId="4" fillId="6" borderId="111" xfId="0" applyFont="1" applyFill="1" applyBorder="1" applyAlignment="1" applyProtection="1">
      <alignment horizontal="center" vertical="center" wrapText="1"/>
      <protection hidden="1"/>
    </xf>
    <xf numFmtId="0" fontId="4" fillId="6" borderId="132" xfId="0" applyFont="1" applyFill="1" applyBorder="1" applyAlignment="1" applyProtection="1">
      <alignment horizontal="center" vertical="center" wrapText="1"/>
      <protection hidden="1"/>
    </xf>
    <xf numFmtId="0" fontId="4" fillId="6" borderId="126" xfId="0" applyFont="1" applyFill="1" applyBorder="1" applyAlignment="1" applyProtection="1">
      <alignment horizontal="center" vertical="center" wrapText="1"/>
      <protection hidden="1"/>
    </xf>
    <xf numFmtId="0" fontId="4" fillId="6" borderId="103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5" fillId="6" borderId="107" xfId="0" applyFont="1" applyFill="1" applyBorder="1" applyAlignment="1" applyProtection="1">
      <alignment horizontal="center" vertical="center"/>
      <protection hidden="1"/>
    </xf>
    <xf numFmtId="0" fontId="5" fillId="6" borderId="14" xfId="0" applyFont="1" applyFill="1" applyBorder="1" applyAlignment="1" applyProtection="1">
      <alignment horizontal="center" vertical="center"/>
      <protection hidden="1"/>
    </xf>
    <xf numFmtId="0" fontId="4" fillId="9" borderId="103" xfId="0" applyFont="1" applyFill="1" applyBorder="1" applyAlignment="1" applyProtection="1">
      <alignment horizontal="center" vertical="center" wrapText="1"/>
      <protection hidden="1"/>
    </xf>
    <xf numFmtId="0" fontId="4" fillId="9" borderId="12" xfId="0" applyFont="1" applyFill="1" applyBorder="1" applyAlignment="1" applyProtection="1">
      <alignment horizontal="center" vertical="center" wrapText="1"/>
      <protection hidden="1"/>
    </xf>
    <xf numFmtId="0" fontId="4" fillId="9" borderId="13" xfId="0" applyFont="1" applyFill="1" applyBorder="1" applyAlignment="1" applyProtection="1">
      <alignment horizontal="center" vertical="center" wrapText="1"/>
      <protection hidden="1"/>
    </xf>
    <xf numFmtId="0" fontId="4" fillId="9" borderId="2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21" fillId="9" borderId="2" xfId="0" applyFont="1" applyFill="1" applyBorder="1" applyAlignment="1" applyProtection="1">
      <alignment horizontal="center" vertical="center" wrapText="1"/>
      <protection hidden="1"/>
    </xf>
    <xf numFmtId="0" fontId="21" fillId="9" borderId="1" xfId="0" applyFont="1" applyFill="1" applyBorder="1" applyAlignment="1" applyProtection="1">
      <alignment horizontal="center" vertical="center" wrapText="1"/>
      <protection hidden="1"/>
    </xf>
    <xf numFmtId="0" fontId="21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/>
      <protection hidden="1"/>
    </xf>
    <xf numFmtId="0" fontId="4" fillId="6" borderId="133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58" xfId="0" applyFont="1" applyFill="1" applyBorder="1" applyAlignment="1" applyProtection="1">
      <alignment horizontal="center" vertical="center" wrapText="1"/>
      <protection hidden="1"/>
    </xf>
    <xf numFmtId="0" fontId="4" fillId="9" borderId="14" xfId="0" applyFont="1" applyFill="1" applyBorder="1" applyAlignment="1" applyProtection="1">
      <alignment horizontal="center" vertical="center" wrapText="1"/>
      <protection hidden="1"/>
    </xf>
    <xf numFmtId="0" fontId="5" fillId="6" borderId="110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 shrinkToFit="1"/>
      <protection hidden="1"/>
    </xf>
    <xf numFmtId="0" fontId="5" fillId="6" borderId="20" xfId="0" applyFont="1" applyFill="1" applyBorder="1" applyAlignment="1" applyProtection="1">
      <alignment horizontal="center" vertical="center" shrinkToFit="1"/>
      <protection hidden="1"/>
    </xf>
    <xf numFmtId="0" fontId="4" fillId="6" borderId="98" xfId="0" applyFont="1" applyFill="1" applyBorder="1" applyAlignment="1" applyProtection="1">
      <alignment horizontal="center" vertical="center"/>
      <protection hidden="1"/>
    </xf>
    <xf numFmtId="0" fontId="4" fillId="6" borderId="99" xfId="0" applyFont="1" applyFill="1" applyBorder="1" applyAlignment="1" applyProtection="1">
      <alignment horizontal="center" vertical="center"/>
      <protection hidden="1"/>
    </xf>
    <xf numFmtId="0" fontId="4" fillId="6" borderId="58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5" fillId="6" borderId="111" xfId="0" applyFont="1" applyFill="1" applyBorder="1" applyAlignment="1" applyProtection="1">
      <alignment horizontal="center" vertical="center" shrinkToFit="1"/>
      <protection hidden="1"/>
    </xf>
    <xf numFmtId="0" fontId="21" fillId="9" borderId="14" xfId="0" applyFont="1" applyFill="1" applyBorder="1" applyAlignment="1" applyProtection="1">
      <alignment horizontal="center" vertical="center" wrapText="1"/>
      <protection hidden="1"/>
    </xf>
    <xf numFmtId="0" fontId="55" fillId="0" borderId="1" xfId="0" applyFont="1" applyBorder="1" applyProtection="1">
      <protection hidden="1"/>
    </xf>
    <xf numFmtId="0" fontId="55" fillId="0" borderId="3" xfId="0" applyFont="1" applyBorder="1" applyProtection="1"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03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01" xfId="0" applyFont="1" applyFill="1" applyBorder="1" applyAlignment="1" applyProtection="1">
      <alignment horizontal="center" vertical="center"/>
      <protection hidden="1"/>
    </xf>
    <xf numFmtId="0" fontId="4" fillId="6" borderId="100" xfId="0" applyFont="1" applyFill="1" applyBorder="1" applyAlignment="1" applyProtection="1">
      <alignment horizontal="center" vertical="center"/>
      <protection hidden="1"/>
    </xf>
    <xf numFmtId="0" fontId="4" fillId="6" borderId="104" xfId="0" applyFont="1" applyFill="1" applyBorder="1" applyAlignment="1" applyProtection="1">
      <alignment horizontal="center" vertical="center"/>
      <protection hidden="1"/>
    </xf>
    <xf numFmtId="0" fontId="4" fillId="6" borderId="102" xfId="0" applyFont="1" applyFill="1" applyBorder="1" applyAlignment="1" applyProtection="1">
      <alignment horizontal="center" vertical="center"/>
      <protection hidden="1"/>
    </xf>
    <xf numFmtId="0" fontId="5" fillId="6" borderId="61" xfId="0" applyFont="1" applyFill="1" applyBorder="1" applyAlignment="1" applyProtection="1">
      <alignment horizontal="center" vertical="center" shrinkToFi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horizontal="center" vertical="center"/>
      <protection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9" borderId="107" xfId="0" applyFont="1" applyFill="1" applyBorder="1" applyAlignment="1" applyProtection="1">
      <alignment horizontal="center" vertical="center" wrapText="1"/>
      <protection hidden="1"/>
    </xf>
    <xf numFmtId="0" fontId="2" fillId="0" borderId="118" xfId="0" applyNumberFormat="1" applyFont="1" applyFill="1" applyBorder="1" applyAlignment="1" applyProtection="1">
      <alignment horizontal="center" vertical="center"/>
      <protection hidden="1"/>
    </xf>
    <xf numFmtId="0" fontId="2" fillId="15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117" xfId="0" applyNumberFormat="1" applyFont="1" applyFill="1" applyBorder="1" applyAlignment="1" applyProtection="1">
      <alignment horizontal="center" vertical="center"/>
      <protection hidden="1"/>
    </xf>
    <xf numFmtId="0" fontId="2" fillId="0" borderId="119" xfId="0" applyNumberFormat="1" applyFont="1" applyFill="1" applyBorder="1" applyAlignment="1" applyProtection="1">
      <alignment horizontal="center" vertical="center"/>
      <protection hidden="1"/>
    </xf>
    <xf numFmtId="0" fontId="2" fillId="2" borderId="117" xfId="0" applyFont="1" applyFill="1" applyBorder="1" applyAlignment="1" applyProtection="1">
      <alignment horizontal="center" vertical="center"/>
      <protection hidden="1"/>
    </xf>
    <xf numFmtId="0" fontId="2" fillId="2" borderId="118" xfId="0" applyFont="1" applyFill="1" applyBorder="1" applyAlignment="1" applyProtection="1">
      <alignment horizontal="center" vertical="center"/>
      <protection hidden="1"/>
    </xf>
    <xf numFmtId="0" fontId="2" fillId="2" borderId="119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2" xfId="0" applyFont="1" applyFill="1" applyBorder="1" applyAlignment="1" applyProtection="1">
      <alignment horizontal="center"/>
      <protection hidden="1"/>
    </xf>
    <xf numFmtId="0" fontId="2" fillId="12" borderId="93" xfId="0" applyFont="1" applyFill="1" applyBorder="1" applyAlignment="1" applyProtection="1">
      <alignment horizontal="center"/>
      <protection hidden="1"/>
    </xf>
    <xf numFmtId="0" fontId="2" fillId="12" borderId="94" xfId="0" applyFont="1" applyFill="1" applyBorder="1" applyAlignment="1" applyProtection="1">
      <alignment horizontal="center"/>
      <protection hidden="1"/>
    </xf>
    <xf numFmtId="49" fontId="2" fillId="17" borderId="92" xfId="0" applyNumberFormat="1" applyFont="1" applyFill="1" applyBorder="1" applyAlignment="1" applyProtection="1">
      <alignment horizontal="center"/>
      <protection locked="0" hidden="1"/>
    </xf>
    <xf numFmtId="49" fontId="2" fillId="17" borderId="93" xfId="0" applyNumberFormat="1" applyFont="1" applyFill="1" applyBorder="1" applyAlignment="1" applyProtection="1">
      <alignment horizontal="center"/>
      <protection locked="0" hidden="1"/>
    </xf>
    <xf numFmtId="49" fontId="2" fillId="17" borderId="94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120" xfId="0" applyNumberFormat="1" applyFont="1" applyFill="1" applyBorder="1" applyAlignment="1" applyProtection="1">
      <alignment horizontal="center"/>
      <protection hidden="1"/>
    </xf>
    <xf numFmtId="49" fontId="2" fillId="0" borderId="120" xfId="0" applyNumberFormat="1" applyFont="1" applyFill="1" applyBorder="1" applyAlignment="1" applyProtection="1">
      <alignment horizontal="center"/>
      <protection hidden="1"/>
    </xf>
    <xf numFmtId="49" fontId="2" fillId="0" borderId="121" xfId="0" applyNumberFormat="1" applyFont="1" applyFill="1" applyBorder="1" applyAlignment="1" applyProtection="1">
      <alignment horizontal="center"/>
      <protection hidden="1"/>
    </xf>
    <xf numFmtId="0" fontId="2" fillId="0" borderId="121" xfId="0" applyNumberFormat="1" applyFont="1" applyFill="1" applyBorder="1" applyAlignment="1" applyProtection="1">
      <alignment horizontal="center"/>
      <protection hidden="1"/>
    </xf>
    <xf numFmtId="0" fontId="2" fillId="11" borderId="120" xfId="0" applyNumberFormat="1" applyFont="1" applyFill="1" applyBorder="1" applyAlignment="1" applyProtection="1">
      <alignment horizontal="center"/>
      <protection hidden="1"/>
    </xf>
    <xf numFmtId="0" fontId="2" fillId="11" borderId="121" xfId="0" applyNumberFormat="1" applyFont="1" applyFill="1" applyBorder="1" applyAlignment="1" applyProtection="1">
      <alignment horizontal="center"/>
      <protection hidden="1"/>
    </xf>
    <xf numFmtId="0" fontId="15" fillId="15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horizontal="left" wrapText="1"/>
      <protection hidden="1"/>
    </xf>
    <xf numFmtId="0" fontId="66" fillId="4" borderId="0" xfId="0" applyFont="1" applyFill="1" applyAlignment="1" applyProtection="1">
      <alignment horizontal="center"/>
      <protection hidden="1"/>
    </xf>
    <xf numFmtId="0" fontId="4" fillId="19" borderId="10" xfId="0" applyFont="1" applyFill="1" applyBorder="1" applyAlignment="1" applyProtection="1">
      <alignment horizontal="center" vertical="center" wrapText="1"/>
      <protection hidden="1"/>
    </xf>
    <xf numFmtId="0" fontId="4" fillId="19" borderId="2" xfId="0" applyFont="1" applyFill="1" applyBorder="1" applyAlignment="1" applyProtection="1">
      <alignment horizontal="center" vertical="center" wrapText="1"/>
      <protection hidden="1"/>
    </xf>
    <xf numFmtId="0" fontId="4" fillId="19" borderId="1" xfId="0" applyFont="1" applyFill="1" applyBorder="1" applyAlignment="1" applyProtection="1">
      <alignment horizontal="center"/>
      <protection hidden="1"/>
    </xf>
    <xf numFmtId="0" fontId="7" fillId="19" borderId="0" xfId="0" applyFont="1" applyFill="1" applyBorder="1" applyAlignment="1" applyProtection="1">
      <alignment horizontal="center" shrinkToFit="1"/>
      <protection hidden="1"/>
    </xf>
    <xf numFmtId="0" fontId="5" fillId="19" borderId="18" xfId="0" applyFont="1" applyFill="1" applyBorder="1" applyAlignment="1" applyProtection="1">
      <alignment horizontal="center" vertical="top"/>
      <protection hidden="1"/>
    </xf>
    <xf numFmtId="0" fontId="33" fillId="19" borderId="0" xfId="0" applyFont="1" applyFill="1" applyBorder="1" applyAlignment="1" applyProtection="1">
      <alignment horizontal="center" shrinkToFit="1"/>
      <protection hidden="1"/>
    </xf>
    <xf numFmtId="0" fontId="34" fillId="0" borderId="0" xfId="0" applyFont="1" applyFill="1" applyBorder="1" applyAlignment="1" applyProtection="1">
      <alignment horizontal="left" wrapText="1"/>
      <protection hidden="1"/>
    </xf>
    <xf numFmtId="0" fontId="5" fillId="19" borderId="1" xfId="0" applyFont="1" applyFill="1" applyBorder="1" applyAlignment="1" applyProtection="1">
      <alignment horizontal="center" vertical="center"/>
      <protection hidden="1"/>
    </xf>
    <xf numFmtId="0" fontId="5" fillId="19" borderId="10" xfId="0" applyFont="1" applyFill="1" applyBorder="1" applyAlignment="1" applyProtection="1">
      <alignment horizontal="center" vertical="center" wrapText="1"/>
      <protection hidden="1"/>
    </xf>
    <xf numFmtId="0" fontId="5" fillId="19" borderId="11" xfId="0" applyFont="1" applyFill="1" applyBorder="1" applyAlignment="1" applyProtection="1">
      <alignment horizontal="center" vertical="center" wrapText="1"/>
      <protection hidden="1"/>
    </xf>
    <xf numFmtId="0" fontId="5" fillId="19" borderId="2" xfId="0" applyFont="1" applyFill="1" applyBorder="1" applyAlignment="1" applyProtection="1">
      <alignment horizontal="center" vertical="center" wrapText="1"/>
      <protection hidden="1"/>
    </xf>
    <xf numFmtId="0" fontId="21" fillId="19" borderId="1" xfId="0" applyFont="1" applyFill="1" applyBorder="1" applyAlignment="1" applyProtection="1">
      <alignment horizontal="center" vertical="center" wrapText="1"/>
      <protection hidden="1"/>
    </xf>
    <xf numFmtId="0" fontId="4" fillId="19" borderId="1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Alignment="1">
      <alignment horizontal="left" shrinkToFit="1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 shrinkToFit="1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2" fillId="0" borderId="0" xfId="0" applyFont="1" applyFill="1" applyBorder="1" applyAlignment="1" applyProtection="1">
      <alignment horizontal="right"/>
      <protection hidden="1"/>
    </xf>
    <xf numFmtId="0" fontId="80" fillId="0" borderId="0" xfId="1" applyFont="1" applyFill="1" applyBorder="1" applyAlignment="1" applyProtection="1">
      <alignment horizontal="left" vertical="center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149"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u/>
        <color rgb="FFFF0000"/>
      </font>
    </dxf>
    <dxf>
      <font>
        <color rgb="FFFF0000"/>
      </font>
      <fill>
        <patternFill>
          <bgColor rgb="FFC6EFCE"/>
        </patternFill>
      </fill>
    </dxf>
    <dxf>
      <font>
        <color rgb="FFFF0000"/>
      </font>
      <fill>
        <patternFill>
          <bgColor rgb="FFC6EFCE"/>
        </patternFill>
      </fill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แผนภูมิ!$U$7</c:f>
              <c:strCache>
                <c:ptCount val="1"/>
                <c:pt idx="0">
                  <c:v>วิชาคอมพิวเตอร์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แผนภูมิ!$V$6:$AG$6</c:f>
              <c:strCache>
                <c:ptCount val="12"/>
                <c:pt idx="0">
                  <c:v>ร</c:v>
                </c:pt>
                <c:pt idx="1">
                  <c:v>มส</c:v>
                </c:pt>
                <c:pt idx="2">
                  <c:v>ไม่ผ่าน</c:v>
                </c:pt>
                <c:pt idx="3">
                  <c:v>ผ่าน</c:v>
                </c:pt>
                <c:pt idx="4">
                  <c:v>0</c:v>
                </c:pt>
                <c:pt idx="5">
                  <c:v>1</c:v>
                </c:pt>
                <c:pt idx="6">
                  <c:v>1.5</c:v>
                </c:pt>
                <c:pt idx="7">
                  <c:v>2</c:v>
                </c:pt>
                <c:pt idx="8">
                  <c:v>2.5</c:v>
                </c:pt>
                <c:pt idx="9">
                  <c:v>3</c:v>
                </c:pt>
                <c:pt idx="10">
                  <c:v>3.5</c:v>
                </c:pt>
                <c:pt idx="11">
                  <c:v>4</c:v>
                </c:pt>
              </c:strCache>
            </c:strRef>
          </c:cat>
          <c:val>
            <c:numRef>
              <c:f>แผนภูมิ!$V$7:$AG$7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15624944"/>
        <c:axId val="1815611888"/>
        <c:axId val="0"/>
      </c:bar3DChart>
      <c:catAx>
        <c:axId val="181562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611888"/>
        <c:crosses val="autoZero"/>
        <c:auto val="1"/>
        <c:lblAlgn val="ctr"/>
        <c:lblOffset val="100"/>
        <c:noMultiLvlLbl val="0"/>
      </c:catAx>
      <c:valAx>
        <c:axId val="18156118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9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6249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แผนภูมิ!$U$12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แผนภูมิ!$V$11:$Y$11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แผนภูมิ!$V$12:$Y$12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แผนภูมิ!$U$13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แผนภูมิ!$V$11:$Y$11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แผนภูมิ!$V$13:$Y$13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15617872"/>
        <c:axId val="1815615152"/>
        <c:axId val="0"/>
      </c:bar3DChart>
      <c:catAx>
        <c:axId val="181561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815615152"/>
        <c:crosses val="autoZero"/>
        <c:auto val="1"/>
        <c:lblAlgn val="ctr"/>
        <c:lblOffset val="100"/>
        <c:noMultiLvlLbl val="0"/>
      </c:catAx>
      <c:valAx>
        <c:axId val="18156151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617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5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8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แผนภูมิ!$U$17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แผนภูมิ!$V$16:$X$16</c:f>
              <c:strCache>
                <c:ptCount val="3"/>
                <c:pt idx="0">
                  <c:v>ระหว่างเรียน</c:v>
                </c:pt>
                <c:pt idx="1">
                  <c:v>สอบปลายภาค</c:v>
                </c:pt>
                <c:pt idx="2">
                  <c:v>คะแนนเฉลี่ยร้อยละ</c:v>
                </c:pt>
              </c:strCache>
            </c:strRef>
          </c:cat>
          <c:val>
            <c:numRef>
              <c:f>แผนภูมิ!$V$17:$X$17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5620592"/>
        <c:axId val="1815622768"/>
      </c:lineChart>
      <c:catAx>
        <c:axId val="18156205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815622768"/>
        <c:crosses val="autoZero"/>
        <c:auto val="1"/>
        <c:lblAlgn val="ctr"/>
        <c:lblOffset val="100"/>
        <c:noMultiLvlLbl val="0"/>
      </c:catAx>
      <c:valAx>
        <c:axId val="181562276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71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1815620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605;&#3633;&#3623;&#3594;&#3637;&#3623;&#3633;&#3604;!A1"/><Relationship Id="rId18" Type="http://schemas.openxmlformats.org/officeDocument/2006/relationships/image" Target="../media/image10.png"/><Relationship Id="rId26" Type="http://schemas.openxmlformats.org/officeDocument/2006/relationships/hyperlink" Target="#&#3610;&#3633;&#3609;&#3607;&#3638;&#3585;&#3586;&#3657;&#3629;&#3588;&#3623;&#3634;&#3617;!A1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aboutme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588;&#3636;&#3604;&#3623;&#3636;&#3648;&#3588;&#3619;&#3634;&#3632;&#3627;&#3660;!A1"/><Relationship Id="rId24" Type="http://schemas.openxmlformats.org/officeDocument/2006/relationships/image" Target="../media/image13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29;&#3656;&#3634;&#3609;&#3585;&#3656;&#3629;&#3609;&#3607;&#3635;!A1"/><Relationship Id="rId28" Type="http://schemas.openxmlformats.org/officeDocument/2006/relationships/image" Target="../media/image15.png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5;&#3634;&#3619;&#3629;&#3656;&#3634;&#3609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hyperlink" Target="#&#3648;&#3585;&#3603;&#3601;&#3660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6;&#3604;&#3623;&#3636;&#3648;&#3588;&#3619;&#3634;&#3632;&#3627;&#3660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aboutme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17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7.png"/><Relationship Id="rId22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2.png"/><Relationship Id="rId17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aboutme!A1"/><Relationship Id="rId24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5;&#3634;&#3619;&#3629;&#3656;&#3634;&#3609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7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aboutme!A1"/><Relationship Id="rId18" Type="http://schemas.openxmlformats.org/officeDocument/2006/relationships/image" Target="../media/image9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6;&#3604;&#3623;&#3636;&#3648;&#3588;&#3619;&#3634;&#3632;&#3627;&#3660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17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12.png"/><Relationship Id="rId22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2.png"/><Relationship Id="rId17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aboutme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5;&#3634;&#3619;&#3629;&#3656;&#3634;&#3609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7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3649;&#3612;&#3609;&#3616;&#3641;&#3617;&#3636;!A1"/><Relationship Id="rId2" Type="http://schemas.openxmlformats.org/officeDocument/2006/relationships/hyperlink" Target="#&#3619;&#3634;&#3618;&#3591;&#3634;&#3609;1!A1"/><Relationship Id="rId1" Type="http://schemas.openxmlformats.org/officeDocument/2006/relationships/hyperlink" Target="#&#3610;&#3633;&#3609;&#3607;&#3638;&#3585;&#3586;&#3657;&#3629;&#3588;&#3623;&#3634;&#3617;!A1"/><Relationship Id="rId6" Type="http://schemas.openxmlformats.org/officeDocument/2006/relationships/image" Target="../media/image2.png"/><Relationship Id="rId5" Type="http://schemas.openxmlformats.org/officeDocument/2006/relationships/hyperlink" Target="#Home!A1"/><Relationship Id="rId4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&#3649;&#3612;&#3609;&#3616;&#3641;&#3617;&#3636;!A1"/><Relationship Id="rId3" Type="http://schemas.openxmlformats.org/officeDocument/2006/relationships/chart" Target="../charts/chart3.xml"/><Relationship Id="rId7" Type="http://schemas.openxmlformats.org/officeDocument/2006/relationships/image" Target="../media/image1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aboutme!A1"/><Relationship Id="rId5" Type="http://schemas.openxmlformats.org/officeDocument/2006/relationships/image" Target="../media/image2.png"/><Relationship Id="rId10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hyperlink" Target="#Home!A1"/><Relationship Id="rId9" Type="http://schemas.openxmlformats.org/officeDocument/2006/relationships/hyperlink" Target="#&#3619;&#3634;&#3618;&#3591;&#3634;&#3609;1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image" Target="../media/image25.jpeg"/><Relationship Id="rId10" Type="http://schemas.openxmlformats.org/officeDocument/2006/relationships/image" Target="../media/image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12.png"/><Relationship Id="rId22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aboutme!A1"/><Relationship Id="rId18" Type="http://schemas.openxmlformats.org/officeDocument/2006/relationships/image" Target="../media/image7.png"/><Relationship Id="rId26" Type="http://schemas.openxmlformats.org/officeDocument/2006/relationships/image" Target="../media/image19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18.jpe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8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24" Type="http://schemas.openxmlformats.org/officeDocument/2006/relationships/image" Target="../media/image17.jpe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image" Target="../media/image16.jpeg"/><Relationship Id="rId28" Type="http://schemas.openxmlformats.org/officeDocument/2006/relationships/image" Target="../media/image21.jpeg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12.png"/><Relationship Id="rId22" Type="http://schemas.openxmlformats.org/officeDocument/2006/relationships/image" Target="../media/image9.png"/><Relationship Id="rId27" Type="http://schemas.openxmlformats.org/officeDocument/2006/relationships/image" Target="../media/image20.jpeg"/><Relationship Id="rId30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Home!A1"/><Relationship Id="rId7" Type="http://schemas.openxmlformats.org/officeDocument/2006/relationships/hyperlink" Target="#&#3648;&#3623;&#3621;&#3634;&#3648;&#3619;&#3637;&#3618;&#3609;!A1"/><Relationship Id="rId12" Type="http://schemas.openxmlformats.org/officeDocument/2006/relationships/image" Target="../media/image12.png"/><Relationship Id="rId2" Type="http://schemas.openxmlformats.org/officeDocument/2006/relationships/image" Target="../media/image22.png"/><Relationship Id="rId1" Type="http://schemas.openxmlformats.org/officeDocument/2006/relationships/hyperlink" Target="#&#3588;&#3632;&#3649;&#3609;&#3609;2!A1"/><Relationship Id="rId6" Type="http://schemas.openxmlformats.org/officeDocument/2006/relationships/image" Target="../media/image3.png"/><Relationship Id="rId11" Type="http://schemas.openxmlformats.org/officeDocument/2006/relationships/hyperlink" Target="#aboutme!A1"/><Relationship Id="rId5" Type="http://schemas.openxmlformats.org/officeDocument/2006/relationships/hyperlink" Target="#&#3609;&#3633;&#3585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1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2.png"/><Relationship Id="rId3" Type="http://schemas.openxmlformats.org/officeDocument/2006/relationships/hyperlink" Target="#&#3588;&#3640;&#3603;&#3621;&#3633;&#3585;&#3625;&#3603;&#3632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609;&#3633;&#3585;&#3648;&#3619;&#3637;&#3618;&#3609;!A1"/><Relationship Id="rId12" Type="http://schemas.openxmlformats.org/officeDocument/2006/relationships/image" Target="../media/image5.png"/><Relationship Id="rId17" Type="http://schemas.openxmlformats.org/officeDocument/2006/relationships/hyperlink" Target="#aboutme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7.png"/><Relationship Id="rId11" Type="http://schemas.openxmlformats.org/officeDocument/2006/relationships/hyperlink" Target="#&#3588;&#3632;&#3649;&#3609;&#3609;1!A1"/><Relationship Id="rId5" Type="http://schemas.openxmlformats.org/officeDocument/2006/relationships/hyperlink" Target="#&#3588;&#3636;&#3604;&#3623;&#3636;&#3648;&#3588;&#3619;&#3634;&#3632;&#3627;&#3660;!A1"/><Relationship Id="rId15" Type="http://schemas.openxmlformats.org/officeDocument/2006/relationships/hyperlink" Target="#&#3605;&#3633;&#3623;&#3594;&#3637;&#3623;&#3633;&#3604;!A1"/><Relationship Id="rId10" Type="http://schemas.openxmlformats.org/officeDocument/2006/relationships/image" Target="../media/image4.png"/><Relationship Id="rId19" Type="http://schemas.openxmlformats.org/officeDocument/2006/relationships/hyperlink" Target="#&#3605;&#3633;&#3623;&#3594;&#3637;&#3657;&#3623;&#3633;&#3604;&#3585;&#3634;&#3619;&#3629;&#3656;&#3634;&#3609;!A1"/><Relationship Id="rId4" Type="http://schemas.openxmlformats.org/officeDocument/2006/relationships/image" Target="../media/image6.png"/><Relationship Id="rId9" Type="http://schemas.openxmlformats.org/officeDocument/2006/relationships/hyperlink" Target="#&#3648;&#3623;&#3621;&#3634;&#3648;&#3619;&#3637;&#3618;&#3609;!A1"/><Relationship Id="rId14" Type="http://schemas.openxmlformats.org/officeDocument/2006/relationships/image" Target="../media/image9.png"/><Relationship Id="rId22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7.png"/><Relationship Id="rId18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&#3588;&#3636;&#3604;&#3623;&#3636;&#3648;&#3588;&#3619;&#3634;&#3632;&#3627;&#3660;!A1"/><Relationship Id="rId17" Type="http://schemas.openxmlformats.org/officeDocument/2006/relationships/image" Target="../media/image9.png"/><Relationship Id="rId2" Type="http://schemas.openxmlformats.org/officeDocument/2006/relationships/hyperlink" Target="#Home!A1"/><Relationship Id="rId16" Type="http://schemas.openxmlformats.org/officeDocument/2006/relationships/hyperlink" Target="#&#3588;&#3635;&#3629;&#3608;&#3636;&#3610;&#3634;&#3618;!A1"/><Relationship Id="rId20" Type="http://schemas.openxmlformats.org/officeDocument/2006/relationships/hyperlink" Target="#&#3605;&#3633;&#3623;&#3594;&#3637;&#3657;&#3623;&#3633;&#3604;&#3585;&#3634;&#3619;&#3629;&#3656;&#3634;&#3609;!A1"/><Relationship Id="rId1" Type="http://schemas.openxmlformats.org/officeDocument/2006/relationships/image" Target="../media/image23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10" Type="http://schemas.openxmlformats.org/officeDocument/2006/relationships/hyperlink" Target="#&#3588;&#3640;&#3603;&#3621;&#3633;&#3585;&#3625;&#3603;&#3632;!A1"/><Relationship Id="rId19" Type="http://schemas.openxmlformats.org/officeDocument/2006/relationships/image" Target="../media/image10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5.png"/><Relationship Id="rId14" Type="http://schemas.openxmlformats.org/officeDocument/2006/relationships/hyperlink" Target="#&#3605;&#3633;&#3623;&#3594;&#3637;&#3623;&#3633;&#3604;!A1"/><Relationship Id="rId22" Type="http://schemas.openxmlformats.org/officeDocument/2006/relationships/hyperlink" Target="#aboutm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5" Type="http://schemas.openxmlformats.org/officeDocument/2006/relationships/hyperlink" Target="#&#3588;&#3632;&#3649;&#3609;&#3609;1!A1"/><Relationship Id="rId15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588;&#3635;&#3629;&#3608;&#3636;&#3610;&#3634;&#3618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6" Type="http://schemas.openxmlformats.org/officeDocument/2006/relationships/image" Target="../media/image6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0</xdr:row>
      <xdr:rowOff>57150</xdr:rowOff>
    </xdr:from>
    <xdr:to>
      <xdr:col>2</xdr:col>
      <xdr:colOff>812775</xdr:colOff>
      <xdr:row>0</xdr:row>
      <xdr:rowOff>460350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21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0</xdr:row>
      <xdr:rowOff>76200</xdr:rowOff>
    </xdr:from>
    <xdr:to>
      <xdr:col>2</xdr:col>
      <xdr:colOff>1289025</xdr:colOff>
      <xdr:row>0</xdr:row>
      <xdr:rowOff>479400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38375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0</xdr:row>
      <xdr:rowOff>85725</xdr:rowOff>
    </xdr:from>
    <xdr:to>
      <xdr:col>2</xdr:col>
      <xdr:colOff>1784325</xdr:colOff>
      <xdr:row>0</xdr:row>
      <xdr:rowOff>488925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336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1876425</xdr:colOff>
      <xdr:row>0</xdr:row>
      <xdr:rowOff>76200</xdr:rowOff>
    </xdr:from>
    <xdr:to>
      <xdr:col>2</xdr:col>
      <xdr:colOff>2279625</xdr:colOff>
      <xdr:row>0</xdr:row>
      <xdr:rowOff>479400</xdr:rowOff>
    </xdr:to>
    <xdr:pic>
      <xdr:nvPicPr>
        <xdr:cNvPr id="8" name="รูปภาพ 7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28975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2371725</xdr:colOff>
      <xdr:row>0</xdr:row>
      <xdr:rowOff>95250</xdr:rowOff>
    </xdr:from>
    <xdr:to>
      <xdr:col>2</xdr:col>
      <xdr:colOff>2774925</xdr:colOff>
      <xdr:row>0</xdr:row>
      <xdr:rowOff>498450</xdr:rowOff>
    </xdr:to>
    <xdr:pic>
      <xdr:nvPicPr>
        <xdr:cNvPr id="9" name="รูปภาพ 8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72427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2886075</xdr:colOff>
      <xdr:row>0</xdr:row>
      <xdr:rowOff>95250</xdr:rowOff>
    </xdr:from>
    <xdr:to>
      <xdr:col>2</xdr:col>
      <xdr:colOff>3289275</xdr:colOff>
      <xdr:row>0</xdr:row>
      <xdr:rowOff>498450</xdr:rowOff>
    </xdr:to>
    <xdr:pic>
      <xdr:nvPicPr>
        <xdr:cNvPr id="10" name="รูปภาพ 9" descr="advancedsettings.png">
          <a:hlinkClick xmlns:r="http://schemas.openxmlformats.org/officeDocument/2006/relationships" r:id="rId13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2386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3371850</xdr:colOff>
      <xdr:row>0</xdr:row>
      <xdr:rowOff>95250</xdr:rowOff>
    </xdr:from>
    <xdr:to>
      <xdr:col>4</xdr:col>
      <xdr:colOff>203175</xdr:colOff>
      <xdr:row>0</xdr:row>
      <xdr:rowOff>498450</xdr:rowOff>
    </xdr:to>
    <xdr:pic>
      <xdr:nvPicPr>
        <xdr:cNvPr id="11" name="รูปภาพ 10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244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0</xdr:row>
      <xdr:rowOff>104775</xdr:rowOff>
    </xdr:from>
    <xdr:to>
      <xdr:col>4</xdr:col>
      <xdr:colOff>669900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1911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695325</xdr:colOff>
      <xdr:row>0</xdr:row>
      <xdr:rowOff>95250</xdr:rowOff>
    </xdr:from>
    <xdr:to>
      <xdr:col>5</xdr:col>
      <xdr:colOff>117450</xdr:colOff>
      <xdr:row>0</xdr:row>
      <xdr:rowOff>498450</xdr:rowOff>
    </xdr:to>
    <xdr:pic>
      <xdr:nvPicPr>
        <xdr:cNvPr id="13" name="รูปภาพ 12" descr="designet.png">
          <a:hlinkClick xmlns:r="http://schemas.openxmlformats.org/officeDocument/2006/relationships" r:id="rId19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197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0</xdr:row>
      <xdr:rowOff>95250</xdr:rowOff>
    </xdr:from>
    <xdr:to>
      <xdr:col>5</xdr:col>
      <xdr:colOff>593700</xdr:colOff>
      <xdr:row>0</xdr:row>
      <xdr:rowOff>498450</xdr:rowOff>
    </xdr:to>
    <xdr:pic>
      <xdr:nvPicPr>
        <xdr:cNvPr id="14" name="รูปภาพ 13" descr="access.png">
          <a:hlinkClick xmlns:r="http://schemas.openxmlformats.org/officeDocument/2006/relationships" r:id="rId2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0960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1371599</xdr:colOff>
      <xdr:row>13</xdr:row>
      <xdr:rowOff>247648</xdr:rowOff>
    </xdr:from>
    <xdr:to>
      <xdr:col>8</xdr:col>
      <xdr:colOff>238126</xdr:colOff>
      <xdr:row>14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3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153524" y="386714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0</xdr:row>
      <xdr:rowOff>76200</xdr:rowOff>
    </xdr:from>
    <xdr:to>
      <xdr:col>1</xdr:col>
      <xdr:colOff>946125</xdr:colOff>
      <xdr:row>0</xdr:row>
      <xdr:rowOff>479400</xdr:rowOff>
    </xdr:to>
    <xdr:pic>
      <xdr:nvPicPr>
        <xdr:cNvPr id="18" name="รูปภาพ 17" descr="important.png">
          <a:hlinkClick xmlns:r="http://schemas.openxmlformats.org/officeDocument/2006/relationships" r:id="rId23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3425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1085849</xdr:colOff>
      <xdr:row>13</xdr:row>
      <xdr:rowOff>247648</xdr:rowOff>
    </xdr:from>
    <xdr:to>
      <xdr:col>7</xdr:col>
      <xdr:colOff>1323976</xdr:colOff>
      <xdr:row>14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3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867774" y="386714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800099</xdr:colOff>
      <xdr:row>14</xdr:row>
      <xdr:rowOff>9523</xdr:rowOff>
    </xdr:from>
    <xdr:to>
      <xdr:col>7</xdr:col>
      <xdr:colOff>1038226</xdr:colOff>
      <xdr:row>15</xdr:row>
      <xdr:rowOff>0</xdr:rowOff>
    </xdr:to>
    <xdr:pic>
      <xdr:nvPicPr>
        <xdr:cNvPr id="19" name="รูปภาพ 18" descr="error.png">
          <a:hlinkClick xmlns:r="http://schemas.openxmlformats.org/officeDocument/2006/relationships" r:id="rId23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82024" y="3629023"/>
          <a:ext cx="238127" cy="238127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1</xdr:row>
      <xdr:rowOff>19050</xdr:rowOff>
    </xdr:from>
    <xdr:to>
      <xdr:col>5</xdr:col>
      <xdr:colOff>1447801</xdr:colOff>
      <xdr:row>1</xdr:row>
      <xdr:rowOff>312738</xdr:rowOff>
    </xdr:to>
    <xdr:sp macro="" textlink="">
      <xdr:nvSpPr>
        <xdr:cNvPr id="20" name="สี่เหลี่ยมมุมมน 26">
          <a:hlinkClick xmlns:r="http://schemas.openxmlformats.org/officeDocument/2006/relationships" r:id="rId26" tooltip="พิมพ์บันทึกเสนอรายงานผล"/>
        </xdr:cNvPr>
        <xdr:cNvSpPr/>
      </xdr:nvSpPr>
      <xdr:spPr>
        <a:xfrm>
          <a:off x="5953125" y="581025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 editAs="oneCell">
    <xdr:from>
      <xdr:col>5</xdr:col>
      <xdr:colOff>1476375</xdr:colOff>
      <xdr:row>15</xdr:row>
      <xdr:rowOff>161925</xdr:rowOff>
    </xdr:from>
    <xdr:to>
      <xdr:col>7</xdr:col>
      <xdr:colOff>19050</xdr:colOff>
      <xdr:row>17</xdr:row>
      <xdr:rowOff>85725</xdr:rowOff>
    </xdr:to>
    <xdr:pic>
      <xdr:nvPicPr>
        <xdr:cNvPr id="21" name="รูปภาพ 22" descr="kivio.png">
          <a:hlinkClick xmlns:r="http://schemas.openxmlformats.org/officeDocument/2006/relationships" r:id="rId27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381875" y="427672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2" name="รูปภาพ 22" descr="kivio.png">
          <a:hlinkClick xmlns:r="http://schemas.openxmlformats.org/officeDocument/2006/relationships" r:id="rId27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1038225</xdr:colOff>
      <xdr:row>0</xdr:row>
      <xdr:rowOff>66675</xdr:rowOff>
    </xdr:from>
    <xdr:to>
      <xdr:col>2</xdr:col>
      <xdr:colOff>295275</xdr:colOff>
      <xdr:row>0</xdr:row>
      <xdr:rowOff>485775</xdr:rowOff>
    </xdr:to>
    <xdr:pic>
      <xdr:nvPicPr>
        <xdr:cNvPr id="23" name="รูปภาพ 20" descr="kivio.png">
          <a:hlinkClick xmlns:r="http://schemas.openxmlformats.org/officeDocument/2006/relationships" r:id="rId27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28725" y="666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2276475</xdr:colOff>
      <xdr:row>21</xdr:row>
      <xdr:rowOff>314325</xdr:rowOff>
    </xdr:from>
    <xdr:to>
      <xdr:col>2</xdr:col>
      <xdr:colOff>2679675</xdr:colOff>
      <xdr:row>23</xdr:row>
      <xdr:rowOff>88875</xdr:rowOff>
    </xdr:to>
    <xdr:pic>
      <xdr:nvPicPr>
        <xdr:cNvPr id="24" name="รูปภาพ 23" descr="access.png">
          <a:hlinkClick xmlns:r="http://schemas.openxmlformats.org/officeDocument/2006/relationships" r:id="rId2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629025" y="5915025"/>
          <a:ext cx="403200" cy="403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0</xdr:row>
      <xdr:rowOff>47625</xdr:rowOff>
    </xdr:from>
    <xdr:to>
      <xdr:col>2</xdr:col>
      <xdr:colOff>107925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435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</xdr:row>
      <xdr:rowOff>66675</xdr:rowOff>
    </xdr:from>
    <xdr:to>
      <xdr:col>0</xdr:col>
      <xdr:colOff>460350</xdr:colOff>
      <xdr:row>3</xdr:row>
      <xdr:rowOff>12675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6000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0</xdr:row>
      <xdr:rowOff>66675</xdr:rowOff>
    </xdr:from>
    <xdr:to>
      <xdr:col>3</xdr:col>
      <xdr:colOff>60300</xdr:colOff>
      <xdr:row>0</xdr:row>
      <xdr:rowOff>469875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107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57150</xdr:rowOff>
    </xdr:from>
    <xdr:to>
      <xdr:col>2</xdr:col>
      <xdr:colOff>79350</xdr:colOff>
      <xdr:row>0</xdr:row>
      <xdr:rowOff>460350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7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</xdr:row>
      <xdr:rowOff>19050</xdr:rowOff>
    </xdr:from>
    <xdr:to>
      <xdr:col>0</xdr:col>
      <xdr:colOff>450825</xdr:colOff>
      <xdr:row>2</xdr:row>
      <xdr:rowOff>193650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5524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76200</xdr:rowOff>
    </xdr:from>
    <xdr:to>
      <xdr:col>3</xdr:col>
      <xdr:colOff>31725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2</xdr:col>
      <xdr:colOff>749564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848591</xdr:colOff>
      <xdr:row>0</xdr:row>
      <xdr:rowOff>60614</xdr:rowOff>
    </xdr:from>
    <xdr:to>
      <xdr:col>2</xdr:col>
      <xdr:colOff>1251791</xdr:colOff>
      <xdr:row>0</xdr:row>
      <xdr:rowOff>463814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93273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1281545</xdr:colOff>
      <xdr:row>0</xdr:row>
      <xdr:rowOff>43295</xdr:rowOff>
    </xdr:from>
    <xdr:to>
      <xdr:col>2</xdr:col>
      <xdr:colOff>1684745</xdr:colOff>
      <xdr:row>0</xdr:row>
      <xdr:rowOff>446495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26227" y="4329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2190750</xdr:colOff>
      <xdr:row>0</xdr:row>
      <xdr:rowOff>60614</xdr:rowOff>
    </xdr:from>
    <xdr:to>
      <xdr:col>2</xdr:col>
      <xdr:colOff>2593950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35432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4095750</xdr:colOff>
      <xdr:row>0</xdr:row>
      <xdr:rowOff>60614</xdr:rowOff>
    </xdr:from>
    <xdr:to>
      <xdr:col>2</xdr:col>
      <xdr:colOff>4504723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40432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2606386</xdr:colOff>
      <xdr:row>0</xdr:row>
      <xdr:rowOff>86591</xdr:rowOff>
    </xdr:from>
    <xdr:to>
      <xdr:col>2</xdr:col>
      <xdr:colOff>3009586</xdr:colOff>
      <xdr:row>0</xdr:row>
      <xdr:rowOff>489791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51068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3073977</xdr:colOff>
      <xdr:row>0</xdr:row>
      <xdr:rowOff>60614</xdr:rowOff>
    </xdr:from>
    <xdr:to>
      <xdr:col>2</xdr:col>
      <xdr:colOff>3477177</xdr:colOff>
      <xdr:row>0</xdr:row>
      <xdr:rowOff>463814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1865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3558887</xdr:colOff>
      <xdr:row>0</xdr:row>
      <xdr:rowOff>86591</xdr:rowOff>
    </xdr:from>
    <xdr:to>
      <xdr:col>2</xdr:col>
      <xdr:colOff>3967859</xdr:colOff>
      <xdr:row>0</xdr:row>
      <xdr:rowOff>489791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303569" y="86591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4580660</xdr:colOff>
      <xdr:row>0</xdr:row>
      <xdr:rowOff>77932</xdr:rowOff>
    </xdr:from>
    <xdr:to>
      <xdr:col>2</xdr:col>
      <xdr:colOff>4989633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25342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5100205</xdr:colOff>
      <xdr:row>0</xdr:row>
      <xdr:rowOff>60614</xdr:rowOff>
    </xdr:from>
    <xdr:to>
      <xdr:col>2</xdr:col>
      <xdr:colOff>5499075</xdr:colOff>
      <xdr:row>0</xdr:row>
      <xdr:rowOff>469586</xdr:rowOff>
    </xdr:to>
    <xdr:pic>
      <xdr:nvPicPr>
        <xdr:cNvPr id="13" name="รูปภาพ 12" descr="access.png">
          <a:hlinkClick xmlns:r="http://schemas.openxmlformats.org/officeDocument/2006/relationships" r:id="rId2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844887" y="60614"/>
          <a:ext cx="398870" cy="4089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19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3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19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392107</xdr:colOff>
      <xdr:row>1</xdr:row>
      <xdr:rowOff>88900</xdr:rowOff>
    </xdr:from>
    <xdr:to>
      <xdr:col>8</xdr:col>
      <xdr:colOff>469893</xdr:colOff>
      <xdr:row>2</xdr:row>
      <xdr:rowOff>13492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35232" y="620713"/>
          <a:ext cx="2260599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4" name="ตัวเชื่อมต่อตรง 7"/>
        <xdr:cNvCxnSpPr/>
      </xdr:nvCxnSpPr>
      <xdr:spPr>
        <a:xfrm>
          <a:off x="1293812" y="1376363"/>
          <a:ext cx="5726113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5" name="ตัวเชื่อมต่อตรง 12"/>
        <xdr:cNvCxnSpPr/>
      </xdr:nvCxnSpPr>
      <xdr:spPr>
        <a:xfrm>
          <a:off x="2525713" y="1720850"/>
          <a:ext cx="451008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6" name="ตัวเชื่อมต่อตรง 14"/>
        <xdr:cNvCxnSpPr/>
      </xdr:nvCxnSpPr>
      <xdr:spPr>
        <a:xfrm>
          <a:off x="782411" y="2070157"/>
          <a:ext cx="624431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7" name="ตัวเชื่อมต่อตรง 23"/>
        <xdr:cNvCxnSpPr/>
      </xdr:nvCxnSpPr>
      <xdr:spPr>
        <a:xfrm>
          <a:off x="619125" y="1722835"/>
          <a:ext cx="1622822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9" name="สี่เหลี่ยมมุมมน 26">
          <a:hlinkClick xmlns:r="http://schemas.openxmlformats.org/officeDocument/2006/relationships" r:id="rId1" tooltip="พิมพ์บันทึกเสนอรายงานผล"/>
        </xdr:cNvPr>
        <xdr:cNvSpPr/>
      </xdr:nvSpPr>
      <xdr:spPr>
        <a:xfrm>
          <a:off x="841375" y="79375"/>
          <a:ext cx="1185863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10" name="สี่เหลี่ยมมุมมน 27">
          <a:hlinkClick xmlns:r="http://schemas.openxmlformats.org/officeDocument/2006/relationships" r:id="rId2" tooltip="พิมพ์รายงาน 1 สรุปผลการประเมิน"/>
        </xdr:cNvPr>
        <xdr:cNvSpPr/>
      </xdr:nvSpPr>
      <xdr:spPr>
        <a:xfrm>
          <a:off x="2138361" y="87312"/>
          <a:ext cx="1507237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11" name="สี่เหลี่ยมมุมมน 28">
          <a:hlinkClick xmlns:r="http://schemas.openxmlformats.org/officeDocument/2006/relationships" r:id="rId3" tooltip="พิมพ์แผนภูมิแสดงผลสัมฤทธิ์"/>
        </xdr:cNvPr>
        <xdr:cNvSpPr/>
      </xdr:nvSpPr>
      <xdr:spPr>
        <a:xfrm>
          <a:off x="3752870" y="87312"/>
          <a:ext cx="1515175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1</xdr:col>
      <xdr:colOff>71437</xdr:colOff>
      <xdr:row>1</xdr:row>
      <xdr:rowOff>71437</xdr:rowOff>
    </xdr:from>
    <xdr:to>
      <xdr:col>2</xdr:col>
      <xdr:colOff>195262</xdr:colOff>
      <xdr:row>2</xdr:row>
      <xdr:rowOff>42862</xdr:rowOff>
    </xdr:to>
    <xdr:pic>
      <xdr:nvPicPr>
        <xdr:cNvPr id="12" name="Picture 1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7687" y="60325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412749</xdr:colOff>
      <xdr:row>0</xdr:row>
      <xdr:rowOff>71437</xdr:rowOff>
    </xdr:from>
    <xdr:to>
      <xdr:col>1</xdr:col>
      <xdr:colOff>261937</xdr:colOff>
      <xdr:row>0</xdr:row>
      <xdr:rowOff>396875</xdr:rowOff>
    </xdr:to>
    <xdr:pic>
      <xdr:nvPicPr>
        <xdr:cNvPr id="13" name="รูปภาพ 25" descr="home.png">
          <a:hlinkClick xmlns:r="http://schemas.openxmlformats.org/officeDocument/2006/relationships" r:id="rId5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2749" y="71437"/>
          <a:ext cx="325438" cy="3254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0</xdr:row>
      <xdr:rowOff>95250</xdr:rowOff>
    </xdr:from>
    <xdr:to>
      <xdr:col>8</xdr:col>
      <xdr:colOff>241997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0</xdr:row>
      <xdr:rowOff>180975</xdr:rowOff>
    </xdr:from>
    <xdr:to>
      <xdr:col>3</xdr:col>
      <xdr:colOff>962025</xdr:colOff>
      <xdr:row>0</xdr:row>
      <xdr:rowOff>474663</xdr:rowOff>
    </xdr:to>
    <xdr:sp macro="" textlink="">
      <xdr:nvSpPr>
        <xdr:cNvPr id="14" name="สี่เหลี่ยมมุมมน 26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81075" y="180975"/>
          <a:ext cx="135255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1095375</xdr:colOff>
      <xdr:row>0</xdr:row>
      <xdr:rowOff>171450</xdr:rowOff>
    </xdr:from>
    <xdr:to>
      <xdr:col>5</xdr:col>
      <xdr:colOff>111824</xdr:colOff>
      <xdr:row>0</xdr:row>
      <xdr:rowOff>465138</xdr:rowOff>
    </xdr:to>
    <xdr:sp macro="" textlink="">
      <xdr:nvSpPr>
        <xdr:cNvPr id="15" name="สี่เหลี่ยมมุมมน 27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466975" y="171450"/>
          <a:ext cx="1511999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5</xdr:col>
      <xdr:colOff>209550</xdr:colOff>
      <xdr:row>0</xdr:row>
      <xdr:rowOff>180975</xdr:rowOff>
    </xdr:from>
    <xdr:to>
      <xdr:col>7</xdr:col>
      <xdr:colOff>418213</xdr:colOff>
      <xdr:row>0</xdr:row>
      <xdr:rowOff>474663</xdr:rowOff>
    </xdr:to>
    <xdr:sp macro="" textlink="">
      <xdr:nvSpPr>
        <xdr:cNvPr id="16" name="สี่เหลี่ยมมุมมน 28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4076700" y="180975"/>
          <a:ext cx="1599313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5" name="รูปภาพ 4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6443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90607</xdr:colOff>
      <xdr:row>0</xdr:row>
      <xdr:rowOff>455155</xdr:rowOff>
    </xdr:to>
    <xdr:pic>
      <xdr:nvPicPr>
        <xdr:cNvPr id="9" name="รูปภาพ 8" descr="access.png">
          <a:hlinkClick xmlns:r="http://schemas.openxmlformats.org/officeDocument/2006/relationships" r:id="rId6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016461" y="51955"/>
          <a:ext cx="39887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0" name="สี่เหลี่ยมมุมมน 9">
          <a:hlinkClick xmlns:r="http://schemas.openxmlformats.org/officeDocument/2006/relationships" r:id="rId8" tooltip="พิมพ์แผนภูมิแสดงผลสัมฤทธิ์"/>
        </xdr:cNvPr>
        <xdr:cNvSpPr/>
      </xdr:nvSpPr>
      <xdr:spPr>
        <a:xfrm>
          <a:off x="5457824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1" name="สี่เหลี่ยมมุมมน 10">
          <a:hlinkClick xmlns:r="http://schemas.openxmlformats.org/officeDocument/2006/relationships" r:id="rId9" tooltip="พิมพ์รายงาน 1 สรุปผลการประเมิน"/>
        </xdr:cNvPr>
        <xdr:cNvSpPr/>
      </xdr:nvSpPr>
      <xdr:spPr>
        <a:xfrm>
          <a:off x="3888797" y="91785"/>
          <a:ext cx="1518927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0" tooltip="พิมพ์บันทึกเสนอรายงานผล"/>
        </xdr:cNvPr>
        <xdr:cNvSpPr/>
      </xdr:nvSpPr>
      <xdr:spPr>
        <a:xfrm>
          <a:off x="2617643" y="91785"/>
          <a:ext cx="1189615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515328</xdr:colOff>
      <xdr:row>0</xdr:row>
      <xdr:rowOff>72660</xdr:rowOff>
    </xdr:from>
    <xdr:to>
      <xdr:col>3</xdr:col>
      <xdr:colOff>203458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246062</xdr:colOff>
      <xdr:row>0</xdr:row>
      <xdr:rowOff>62888</xdr:rowOff>
    </xdr:from>
    <xdr:to>
      <xdr:col>4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221640</xdr:colOff>
      <xdr:row>0</xdr:row>
      <xdr:rowOff>53728</xdr:rowOff>
    </xdr:from>
    <xdr:to>
      <xdr:col>5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184152</xdr:colOff>
      <xdr:row>0</xdr:row>
      <xdr:rowOff>58368</xdr:rowOff>
    </xdr:from>
    <xdr:to>
      <xdr:col>6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7</xdr:col>
      <xdr:colOff>107216</xdr:colOff>
      <xdr:row>0</xdr:row>
      <xdr:rowOff>57151</xdr:rowOff>
    </xdr:from>
    <xdr:to>
      <xdr:col>8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12</xdr:col>
      <xdr:colOff>85848</xdr:colOff>
      <xdr:row>0</xdr:row>
      <xdr:rowOff>98671</xdr:rowOff>
    </xdr:from>
    <xdr:to>
      <xdr:col>13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94640</xdr:colOff>
      <xdr:row>0</xdr:row>
      <xdr:rowOff>89754</xdr:rowOff>
    </xdr:from>
    <xdr:to>
      <xdr:col>14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0</xdr:row>
      <xdr:rowOff>79374</xdr:rowOff>
    </xdr:from>
    <xdr:to>
      <xdr:col>8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55563</xdr:colOff>
      <xdr:row>0</xdr:row>
      <xdr:rowOff>87313</xdr:rowOff>
    </xdr:from>
    <xdr:to>
      <xdr:col>9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0</xdr:row>
      <xdr:rowOff>95250</xdr:rowOff>
    </xdr:from>
    <xdr:to>
      <xdr:col>10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87312</xdr:colOff>
      <xdr:row>0</xdr:row>
      <xdr:rowOff>71437</xdr:rowOff>
    </xdr:from>
    <xdr:to>
      <xdr:col>12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355023</xdr:colOff>
      <xdr:row>1</xdr:row>
      <xdr:rowOff>34636</xdr:rowOff>
    </xdr:from>
    <xdr:to>
      <xdr:col>16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206376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30</xdr:row>
      <xdr:rowOff>20926</xdr:rowOff>
    </xdr:from>
    <xdr:to>
      <xdr:col>3</xdr:col>
      <xdr:colOff>31835</xdr:colOff>
      <xdr:row>31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404812</xdr:colOff>
      <xdr:row>29</xdr:row>
      <xdr:rowOff>230188</xdr:rowOff>
    </xdr:from>
    <xdr:to>
      <xdr:col>13</xdr:col>
      <xdr:colOff>813785</xdr:colOff>
      <xdr:row>31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92875" y="7929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61</xdr:row>
      <xdr:rowOff>39687</xdr:rowOff>
    </xdr:from>
    <xdr:to>
      <xdr:col>9</xdr:col>
      <xdr:colOff>63500</xdr:colOff>
      <xdr:row>63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57</xdr:row>
      <xdr:rowOff>150813</xdr:rowOff>
    </xdr:from>
    <xdr:to>
      <xdr:col>6</xdr:col>
      <xdr:colOff>373063</xdr:colOff>
      <xdr:row>68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34926</xdr:colOff>
      <xdr:row>0</xdr:row>
      <xdr:rowOff>90489</xdr:rowOff>
    </xdr:from>
    <xdr:to>
      <xdr:col>11</xdr:col>
      <xdr:colOff>438126</xdr:colOff>
      <xdr:row>0</xdr:row>
      <xdr:rowOff>493689</xdr:rowOff>
    </xdr:to>
    <xdr:pic>
      <xdr:nvPicPr>
        <xdr:cNvPr id="22" name="รูปภาพ 2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59364" y="9048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7</xdr:row>
      <xdr:rowOff>36814</xdr:rowOff>
    </xdr:from>
    <xdr:to>
      <xdr:col>3</xdr:col>
      <xdr:colOff>1995</xdr:colOff>
      <xdr:row>7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9</xdr:row>
      <xdr:rowOff>12989</xdr:rowOff>
    </xdr:from>
    <xdr:to>
      <xdr:col>2</xdr:col>
      <xdr:colOff>310707</xdr:colOff>
      <xdr:row>9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14</xdr:row>
      <xdr:rowOff>12987</xdr:rowOff>
    </xdr:from>
    <xdr:to>
      <xdr:col>2</xdr:col>
      <xdr:colOff>312152</xdr:colOff>
      <xdr:row>14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29</xdr:row>
      <xdr:rowOff>27421</xdr:rowOff>
    </xdr:from>
    <xdr:to>
      <xdr:col>2</xdr:col>
      <xdr:colOff>311974</xdr:colOff>
      <xdr:row>29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39</xdr:row>
      <xdr:rowOff>12990</xdr:rowOff>
    </xdr:from>
    <xdr:to>
      <xdr:col>2</xdr:col>
      <xdr:colOff>307294</xdr:colOff>
      <xdr:row>39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38</xdr:row>
      <xdr:rowOff>7949</xdr:rowOff>
    </xdr:from>
    <xdr:to>
      <xdr:col>2</xdr:col>
      <xdr:colOff>295302</xdr:colOff>
      <xdr:row>38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34</xdr:row>
      <xdr:rowOff>31749</xdr:rowOff>
    </xdr:from>
    <xdr:to>
      <xdr:col>2</xdr:col>
      <xdr:colOff>283749</xdr:colOff>
      <xdr:row>35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36</xdr:row>
      <xdr:rowOff>1587</xdr:rowOff>
    </xdr:from>
    <xdr:to>
      <xdr:col>3</xdr:col>
      <xdr:colOff>7526</xdr:colOff>
      <xdr:row>36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37</xdr:row>
      <xdr:rowOff>34923</xdr:rowOff>
    </xdr:from>
    <xdr:to>
      <xdr:col>2</xdr:col>
      <xdr:colOff>282675</xdr:colOff>
      <xdr:row>37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40</xdr:row>
      <xdr:rowOff>12984</xdr:rowOff>
    </xdr:from>
    <xdr:to>
      <xdr:col>2</xdr:col>
      <xdr:colOff>315046</xdr:colOff>
      <xdr:row>40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59</xdr:row>
      <xdr:rowOff>119062</xdr:rowOff>
    </xdr:from>
    <xdr:to>
      <xdr:col>10</xdr:col>
      <xdr:colOff>15879</xdr:colOff>
      <xdr:row>61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150812</xdr:rowOff>
    </xdr:from>
    <xdr:to>
      <xdr:col>9</xdr:col>
      <xdr:colOff>508000</xdr:colOff>
      <xdr:row>61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61</xdr:row>
      <xdr:rowOff>222251</xdr:rowOff>
    </xdr:from>
    <xdr:to>
      <xdr:col>9</xdr:col>
      <xdr:colOff>484187</xdr:colOff>
      <xdr:row>62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61</xdr:row>
      <xdr:rowOff>190500</xdr:rowOff>
    </xdr:from>
    <xdr:to>
      <xdr:col>9</xdr:col>
      <xdr:colOff>500062</xdr:colOff>
      <xdr:row>63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61</xdr:row>
      <xdr:rowOff>198437</xdr:rowOff>
    </xdr:from>
    <xdr:to>
      <xdr:col>9</xdr:col>
      <xdr:colOff>523877</xdr:colOff>
      <xdr:row>64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61</xdr:row>
      <xdr:rowOff>206377</xdr:rowOff>
    </xdr:from>
    <xdr:to>
      <xdr:col>10</xdr:col>
      <xdr:colOff>15877</xdr:colOff>
      <xdr:row>65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0362409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61</xdr:row>
      <xdr:rowOff>214314</xdr:rowOff>
    </xdr:from>
    <xdr:to>
      <xdr:col>9</xdr:col>
      <xdr:colOff>515937</xdr:colOff>
      <xdr:row>66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16</xdr:row>
      <xdr:rowOff>20667</xdr:rowOff>
    </xdr:from>
    <xdr:to>
      <xdr:col>7</xdr:col>
      <xdr:colOff>452438</xdr:colOff>
      <xdr:row>22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15</xdr:row>
      <xdr:rowOff>261937</xdr:rowOff>
    </xdr:from>
    <xdr:to>
      <xdr:col>14</xdr:col>
      <xdr:colOff>51900</xdr:colOff>
      <xdr:row>21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17</xdr:row>
      <xdr:rowOff>7939</xdr:rowOff>
    </xdr:from>
    <xdr:to>
      <xdr:col>13</xdr:col>
      <xdr:colOff>896937</xdr:colOff>
      <xdr:row>17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20</xdr:row>
      <xdr:rowOff>31752</xdr:rowOff>
    </xdr:from>
    <xdr:to>
      <xdr:col>8</xdr:col>
      <xdr:colOff>230189</xdr:colOff>
      <xdr:row>23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22</xdr:row>
      <xdr:rowOff>254002</xdr:rowOff>
    </xdr:from>
    <xdr:to>
      <xdr:col>12</xdr:col>
      <xdr:colOff>79375</xdr:colOff>
      <xdr:row>27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43</xdr:row>
      <xdr:rowOff>20503</xdr:rowOff>
    </xdr:from>
    <xdr:to>
      <xdr:col>13</xdr:col>
      <xdr:colOff>1000125</xdr:colOff>
      <xdr:row>44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55566</xdr:colOff>
      <xdr:row>46</xdr:row>
      <xdr:rowOff>103428</xdr:rowOff>
    </xdr:from>
    <xdr:to>
      <xdr:col>8</xdr:col>
      <xdr:colOff>301629</xdr:colOff>
      <xdr:row>47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r="54101"/>
        <a:stretch>
          <a:fillRect/>
        </a:stretch>
      </xdr:blipFill>
      <xdr:spPr>
        <a:xfrm>
          <a:off x="825504" y="12708178"/>
          <a:ext cx="2905125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47</xdr:row>
      <xdr:rowOff>246063</xdr:rowOff>
    </xdr:from>
    <xdr:to>
      <xdr:col>8</xdr:col>
      <xdr:colOff>369599</xdr:colOff>
      <xdr:row>49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47</xdr:row>
      <xdr:rowOff>39691</xdr:rowOff>
    </xdr:from>
    <xdr:to>
      <xdr:col>4</xdr:col>
      <xdr:colOff>333375</xdr:colOff>
      <xdr:row>48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48</xdr:row>
      <xdr:rowOff>47625</xdr:rowOff>
    </xdr:from>
    <xdr:to>
      <xdr:col>7</xdr:col>
      <xdr:colOff>277812</xdr:colOff>
      <xdr:row>49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51</xdr:row>
      <xdr:rowOff>70408</xdr:rowOff>
    </xdr:from>
    <xdr:to>
      <xdr:col>10</xdr:col>
      <xdr:colOff>182563</xdr:colOff>
      <xdr:row>52</xdr:row>
      <xdr:rowOff>55563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r="38041" b="2846"/>
        <a:stretch>
          <a:fillRect/>
        </a:stretch>
      </xdr:blipFill>
      <xdr:spPr>
        <a:xfrm>
          <a:off x="809624" y="14103908"/>
          <a:ext cx="3865564" cy="270905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52</xdr:row>
      <xdr:rowOff>180822</xdr:rowOff>
    </xdr:from>
    <xdr:to>
      <xdr:col>13</xdr:col>
      <xdr:colOff>849312</xdr:colOff>
      <xdr:row>53</xdr:row>
      <xdr:rowOff>111125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5130" b="9926"/>
        <a:stretch>
          <a:fillRect/>
        </a:stretch>
      </xdr:blipFill>
      <xdr:spPr>
        <a:xfrm>
          <a:off x="801687" y="14500072"/>
          <a:ext cx="6135688" cy="216053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60</xdr:row>
      <xdr:rowOff>47625</xdr:rowOff>
    </xdr:from>
    <xdr:to>
      <xdr:col>8</xdr:col>
      <xdr:colOff>291525</xdr:colOff>
      <xdr:row>62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31752</xdr:colOff>
      <xdr:row>0</xdr:row>
      <xdr:rowOff>55566</xdr:rowOff>
    </xdr:from>
    <xdr:to>
      <xdr:col>12</xdr:col>
      <xdr:colOff>434952</xdr:colOff>
      <xdr:row>0</xdr:row>
      <xdr:rowOff>458766</xdr:rowOff>
    </xdr:to>
    <xdr:pic>
      <xdr:nvPicPr>
        <xdr:cNvPr id="53" name="รูปภาพ 52" descr="important.png">
          <a:hlinkClick xmlns:r="http://schemas.openxmlformats.org/officeDocument/2006/relationships" r:id="rId29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588002" y="5556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254000</xdr:rowOff>
    </xdr:from>
    <xdr:to>
      <xdr:col>3</xdr:col>
      <xdr:colOff>13875</xdr:colOff>
      <xdr:row>8</xdr:row>
      <xdr:rowOff>236125</xdr:rowOff>
    </xdr:to>
    <xdr:pic>
      <xdr:nvPicPr>
        <xdr:cNvPr id="56" name="รูปภาพ 55" descr="important.png">
          <a:hlinkClick xmlns:r="http://schemas.openxmlformats.org/officeDocument/2006/relationships" r:id="rId29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31813" y="7683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293688</xdr:colOff>
      <xdr:row>46</xdr:row>
      <xdr:rowOff>103428</xdr:rowOff>
    </xdr:from>
    <xdr:to>
      <xdr:col>13</xdr:col>
      <xdr:colOff>669925</xdr:colOff>
      <xdr:row>47</xdr:row>
      <xdr:rowOff>214313</xdr:rowOff>
    </xdr:to>
    <xdr:pic>
      <xdr:nvPicPr>
        <xdr:cNvPr id="57" name="รูปภาพ 56" descr="time00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52044"/>
        <a:stretch>
          <a:fillRect/>
        </a:stretch>
      </xdr:blipFill>
      <xdr:spPr>
        <a:xfrm>
          <a:off x="3722688" y="12708178"/>
          <a:ext cx="3035300" cy="396635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174624</xdr:colOff>
      <xdr:row>51</xdr:row>
      <xdr:rowOff>71436</xdr:rowOff>
    </xdr:from>
    <xdr:to>
      <xdr:col>13</xdr:col>
      <xdr:colOff>373060</xdr:colOff>
      <xdr:row>52</xdr:row>
      <xdr:rowOff>63499</xdr:rowOff>
    </xdr:to>
    <xdr:pic>
      <xdr:nvPicPr>
        <xdr:cNvPr id="59" name="รูปภาพ 58" descr="time00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71247" t="369"/>
        <a:stretch>
          <a:fillRect/>
        </a:stretch>
      </xdr:blipFill>
      <xdr:spPr>
        <a:xfrm>
          <a:off x="4667249" y="14104936"/>
          <a:ext cx="1793874" cy="277813"/>
        </a:xfrm>
        <a:prstGeom prst="rect">
          <a:avLst/>
        </a:prstGeom>
      </xdr:spPr>
    </xdr:pic>
    <xdr:clientData/>
  </xdr:twoCellAnchor>
  <xdr:twoCellAnchor editAs="oneCell">
    <xdr:from>
      <xdr:col>10</xdr:col>
      <xdr:colOff>301625</xdr:colOff>
      <xdr:row>43</xdr:row>
      <xdr:rowOff>119062</xdr:rowOff>
    </xdr:from>
    <xdr:to>
      <xdr:col>11</xdr:col>
      <xdr:colOff>21812</xdr:colOff>
      <xdr:row>44</xdr:row>
      <xdr:rowOff>85312</xdr:rowOff>
    </xdr:to>
    <xdr:pic>
      <xdr:nvPicPr>
        <xdr:cNvPr id="60" name="รูปภาพ 59" descr="important.png">
          <a:hlinkClick xmlns:r="http://schemas.openxmlformats.org/officeDocument/2006/relationships" r:id="rId29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794250" y="11866562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521709</xdr:colOff>
      <xdr:row>43</xdr:row>
      <xdr:rowOff>139984</xdr:rowOff>
    </xdr:from>
    <xdr:to>
      <xdr:col>10</xdr:col>
      <xdr:colOff>235672</xdr:colOff>
      <xdr:row>44</xdr:row>
      <xdr:rowOff>106234</xdr:rowOff>
    </xdr:to>
    <xdr:pic>
      <xdr:nvPicPr>
        <xdr:cNvPr id="62" name="รูปภาพ 61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482522" y="11887484"/>
          <a:ext cx="245775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189779</xdr:colOff>
      <xdr:row>43</xdr:row>
      <xdr:rowOff>155865</xdr:rowOff>
    </xdr:from>
    <xdr:to>
      <xdr:col>9</xdr:col>
      <xdr:colOff>442231</xdr:colOff>
      <xdr:row>44</xdr:row>
      <xdr:rowOff>122115</xdr:rowOff>
    </xdr:to>
    <xdr:pic>
      <xdr:nvPicPr>
        <xdr:cNvPr id="65" name="รูปภาพ 64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50592" y="11903365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404819</xdr:colOff>
      <xdr:row>43</xdr:row>
      <xdr:rowOff>166699</xdr:rowOff>
    </xdr:from>
    <xdr:to>
      <xdr:col>9</xdr:col>
      <xdr:colOff>128615</xdr:colOff>
      <xdr:row>44</xdr:row>
      <xdr:rowOff>132949</xdr:rowOff>
    </xdr:to>
    <xdr:pic>
      <xdr:nvPicPr>
        <xdr:cNvPr id="66" name="รูปภาพ 65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33819" y="11914199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122238</xdr:colOff>
      <xdr:row>43</xdr:row>
      <xdr:rowOff>161923</xdr:rowOff>
    </xdr:from>
    <xdr:to>
      <xdr:col>8</xdr:col>
      <xdr:colOff>338238</xdr:colOff>
      <xdr:row>44</xdr:row>
      <xdr:rowOff>92173</xdr:rowOff>
    </xdr:to>
    <xdr:pic>
      <xdr:nvPicPr>
        <xdr:cNvPr id="67" name="รูปภาพ 66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551238" y="11909423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279401</xdr:colOff>
      <xdr:row>43</xdr:row>
      <xdr:rowOff>152399</xdr:rowOff>
    </xdr:from>
    <xdr:to>
      <xdr:col>7</xdr:col>
      <xdr:colOff>531401</xdr:colOff>
      <xdr:row>44</xdr:row>
      <xdr:rowOff>118649</xdr:rowOff>
    </xdr:to>
    <xdr:pic>
      <xdr:nvPicPr>
        <xdr:cNvPr id="71" name="รูปภาพ 7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176589" y="11899899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468312</xdr:colOff>
      <xdr:row>43</xdr:row>
      <xdr:rowOff>166686</xdr:rowOff>
    </xdr:from>
    <xdr:to>
      <xdr:col>7</xdr:col>
      <xdr:colOff>188499</xdr:colOff>
      <xdr:row>44</xdr:row>
      <xdr:rowOff>132936</xdr:rowOff>
    </xdr:to>
    <xdr:pic>
      <xdr:nvPicPr>
        <xdr:cNvPr id="73" name="รูปภาพ 72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33687" y="11914186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120506</xdr:colOff>
      <xdr:row>43</xdr:row>
      <xdr:rowOff>132051</xdr:rowOff>
    </xdr:from>
    <xdr:to>
      <xdr:col>6</xdr:col>
      <xdr:colOff>404898</xdr:colOff>
      <xdr:row>44</xdr:row>
      <xdr:rowOff>134301</xdr:rowOff>
    </xdr:to>
    <xdr:pic>
      <xdr:nvPicPr>
        <xdr:cNvPr id="74" name="รูปภาพ 73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85881" y="11879551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5</xdr:col>
      <xdr:colOff>64224</xdr:colOff>
      <xdr:row>43</xdr:row>
      <xdr:rowOff>162358</xdr:rowOff>
    </xdr:from>
    <xdr:to>
      <xdr:col>5</xdr:col>
      <xdr:colOff>280224</xdr:colOff>
      <xdr:row>44</xdr:row>
      <xdr:rowOff>92608</xdr:rowOff>
    </xdr:to>
    <xdr:pic>
      <xdr:nvPicPr>
        <xdr:cNvPr id="76" name="รูปภาพ 7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97787" y="11909858"/>
          <a:ext cx="216000" cy="21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0</xdr:row>
      <xdr:rowOff>114300</xdr:rowOff>
    </xdr:from>
    <xdr:to>
      <xdr:col>6</xdr:col>
      <xdr:colOff>746100</xdr:colOff>
      <xdr:row>0</xdr:row>
      <xdr:rowOff>517500</xdr:rowOff>
    </xdr:to>
    <xdr:pic>
      <xdr:nvPicPr>
        <xdr:cNvPr id="11" name="รูปภาพ 6" descr="openofficeorg-20-math.png">
          <a:hlinkClick xmlns:r="http://schemas.openxmlformats.org/officeDocument/2006/relationships" r:id="rId1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3387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38100</xdr:rowOff>
    </xdr:from>
    <xdr:to>
      <xdr:col>1</xdr:col>
      <xdr:colOff>333376</xdr:colOff>
      <xdr:row>0</xdr:row>
      <xdr:rowOff>428626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38100"/>
          <a:ext cx="390526" cy="3905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47625</xdr:rowOff>
    </xdr:from>
    <xdr:to>
      <xdr:col>2</xdr:col>
      <xdr:colOff>365100</xdr:colOff>
      <xdr:row>0</xdr:row>
      <xdr:rowOff>393675</xdr:rowOff>
    </xdr:to>
    <xdr:pic>
      <xdr:nvPicPr>
        <xdr:cNvPr id="4" name="รูปภาพ 3" descr="Community Help.png">
          <a:hlinkClick xmlns:r="http://schemas.openxmlformats.org/officeDocument/2006/relationships" r:id="rId5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6275" y="47625"/>
          <a:ext cx="346050" cy="3460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0</xdr:row>
      <xdr:rowOff>57150</xdr:rowOff>
    </xdr:from>
    <xdr:to>
      <xdr:col>3</xdr:col>
      <xdr:colOff>98400</xdr:colOff>
      <xdr:row>0</xdr:row>
      <xdr:rowOff>422250</xdr:rowOff>
    </xdr:to>
    <xdr:pic>
      <xdr:nvPicPr>
        <xdr:cNvPr id="5" name="รูปภาพ 4" descr="date.png">
          <a:hlinkClick xmlns:r="http://schemas.openxmlformats.org/officeDocument/2006/relationships" r:id="rId7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47750" y="57150"/>
          <a:ext cx="365100" cy="3651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126974</xdr:colOff>
      <xdr:row>0</xdr:row>
      <xdr:rowOff>66675</xdr:rowOff>
    </xdr:from>
    <xdr:to>
      <xdr:col>3</xdr:col>
      <xdr:colOff>460349</xdr:colOff>
      <xdr:row>0</xdr:row>
      <xdr:rowOff>400050</xdr:rowOff>
    </xdr:to>
    <xdr:pic>
      <xdr:nvPicPr>
        <xdr:cNvPr id="6" name="รูปภาพ 5" descr="kwrite.png">
          <a:hlinkClick xmlns:r="http://schemas.openxmlformats.org/officeDocument/2006/relationships" r:id="rId9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41424" y="66675"/>
          <a:ext cx="333375" cy="333375"/>
        </a:xfrm>
        <a:prstGeom prst="rect">
          <a:avLst/>
        </a:prstGeom>
      </xdr:spPr>
    </xdr:pic>
    <xdr:clientData/>
  </xdr:twoCellAnchor>
  <xdr:twoCellAnchor editAs="oneCell">
    <xdr:from>
      <xdr:col>6</xdr:col>
      <xdr:colOff>819149</xdr:colOff>
      <xdr:row>0</xdr:row>
      <xdr:rowOff>85725</xdr:rowOff>
    </xdr:from>
    <xdr:to>
      <xdr:col>6</xdr:col>
      <xdr:colOff>1155674</xdr:colOff>
      <xdr:row>0</xdr:row>
      <xdr:rowOff>422250</xdr:rowOff>
    </xdr:to>
    <xdr:pic>
      <xdr:nvPicPr>
        <xdr:cNvPr id="7" name="รูปภาพ 13" descr="access.png">
          <a:hlinkClick xmlns:r="http://schemas.openxmlformats.org/officeDocument/2006/relationships" r:id="rId1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410074" y="85725"/>
          <a:ext cx="336525" cy="336525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7</xdr:row>
      <xdr:rowOff>142875</xdr:rowOff>
    </xdr:from>
    <xdr:to>
      <xdr:col>4</xdr:col>
      <xdr:colOff>542925</xdr:colOff>
      <xdr:row>7</xdr:row>
      <xdr:rowOff>152400</xdr:rowOff>
    </xdr:to>
    <xdr:cxnSp macro="">
      <xdr:nvCxnSpPr>
        <xdr:cNvPr id="8" name="Straight Arrow Connector 7"/>
        <xdr:cNvCxnSpPr/>
      </xdr:nvCxnSpPr>
      <xdr:spPr>
        <a:xfrm flipV="1">
          <a:off x="2114550" y="2038350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3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7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9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1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44019</xdr:colOff>
      <xdr:row>0</xdr:row>
      <xdr:rowOff>110405</xdr:rowOff>
    </xdr:from>
    <xdr:to>
      <xdr:col>9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7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19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103188</xdr:colOff>
      <xdr:row>1</xdr:row>
      <xdr:rowOff>87313</xdr:rowOff>
    </xdr:from>
    <xdr:to>
      <xdr:col>10</xdr:col>
      <xdr:colOff>322263</xdr:colOff>
      <xdr:row>2</xdr:row>
      <xdr:rowOff>87313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67063" y="658813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0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2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4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18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0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182537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</xdr:row>
      <xdr:rowOff>254002</xdr:rowOff>
    </xdr:from>
    <xdr:to>
      <xdr:col>16</xdr:col>
      <xdr:colOff>269875</xdr:colOff>
      <xdr:row>8</xdr:row>
      <xdr:rowOff>254002</xdr:rowOff>
    </xdr:to>
    <xdr:cxnSp macro="">
      <xdr:nvCxnSpPr>
        <xdr:cNvPr id="25" name="Straight Connector 24"/>
        <xdr:cNvCxnSpPr/>
      </xdr:nvCxnSpPr>
      <xdr:spPr>
        <a:xfrm>
          <a:off x="3492500" y="4079877"/>
          <a:ext cx="2889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246064</xdr:rowOff>
    </xdr:from>
    <xdr:to>
      <xdr:col>16</xdr:col>
      <xdr:colOff>261938</xdr:colOff>
      <xdr:row>9</xdr:row>
      <xdr:rowOff>246064</xdr:rowOff>
    </xdr:to>
    <xdr:cxnSp macro="">
      <xdr:nvCxnSpPr>
        <xdr:cNvPr id="26" name="Straight Connector 25"/>
        <xdr:cNvCxnSpPr/>
      </xdr:nvCxnSpPr>
      <xdr:spPr>
        <a:xfrm>
          <a:off x="3484563" y="4357689"/>
          <a:ext cx="2889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85724</xdr:rowOff>
    </xdr:from>
    <xdr:to>
      <xdr:col>0</xdr:col>
      <xdr:colOff>542925</xdr:colOff>
      <xdr:row>0</xdr:row>
      <xdr:rowOff>514350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85724"/>
          <a:ext cx="44767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76200</xdr:rowOff>
    </xdr:from>
    <xdr:to>
      <xdr:col>0</xdr:col>
      <xdr:colOff>489306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115926</xdr:colOff>
      <xdr:row>0</xdr:row>
      <xdr:rowOff>79908</xdr:rowOff>
    </xdr:to>
    <xdr:pic>
      <xdr:nvPicPr>
        <xdr:cNvPr id="5" name="รูปภาพ 4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514349</xdr:colOff>
      <xdr:row>0</xdr:row>
      <xdr:rowOff>152400</xdr:rowOff>
    </xdr:from>
    <xdr:to>
      <xdr:col>3</xdr:col>
      <xdr:colOff>428624</xdr:colOff>
      <xdr:row>0</xdr:row>
      <xdr:rowOff>457200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28749" y="152400"/>
          <a:ext cx="428625" cy="3048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791820</xdr:colOff>
      <xdr:row>0</xdr:row>
      <xdr:rowOff>90195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114300</xdr:rowOff>
    </xdr:from>
    <xdr:to>
      <xdr:col>3</xdr:col>
      <xdr:colOff>1200150</xdr:colOff>
      <xdr:row>0</xdr:row>
      <xdr:rowOff>438150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114300"/>
          <a:ext cx="361950" cy="3238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457200</xdr:colOff>
      <xdr:row>0</xdr:row>
      <xdr:rowOff>438150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76525" y="95250"/>
          <a:ext cx="419100" cy="3429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95249</xdr:rowOff>
    </xdr:from>
    <xdr:to>
      <xdr:col>4</xdr:col>
      <xdr:colOff>885825</xdr:colOff>
      <xdr:row>0</xdr:row>
      <xdr:rowOff>428624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24200" y="95249"/>
          <a:ext cx="400050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104774</xdr:rowOff>
    </xdr:from>
    <xdr:to>
      <xdr:col>4</xdr:col>
      <xdr:colOff>1266825</xdr:colOff>
      <xdr:row>0</xdr:row>
      <xdr:rowOff>438149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52825" y="104774"/>
          <a:ext cx="352425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85724</xdr:rowOff>
    </xdr:from>
    <xdr:to>
      <xdr:col>4</xdr:col>
      <xdr:colOff>1695450</xdr:colOff>
      <xdr:row>0</xdr:row>
      <xdr:rowOff>413435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10025" y="85724"/>
          <a:ext cx="323850" cy="3277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69825</xdr:colOff>
      <xdr:row>0</xdr:row>
      <xdr:rowOff>488925</xdr:rowOff>
    </xdr:to>
    <xdr:pic>
      <xdr:nvPicPr>
        <xdr:cNvPr id="14" name="รูปภาพ 1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104775</xdr:rowOff>
    </xdr:from>
    <xdr:to>
      <xdr:col>2</xdr:col>
      <xdr:colOff>507975</xdr:colOff>
      <xdr:row>0</xdr:row>
      <xdr:rowOff>507975</xdr:rowOff>
    </xdr:to>
    <xdr:pic>
      <xdr:nvPicPr>
        <xdr:cNvPr id="15" name="รูปภาพ 14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9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95250</xdr:rowOff>
    </xdr:from>
    <xdr:to>
      <xdr:col>3</xdr:col>
      <xdr:colOff>831825</xdr:colOff>
      <xdr:row>0</xdr:row>
      <xdr:rowOff>498450</xdr:rowOff>
    </xdr:to>
    <xdr:pic>
      <xdr:nvPicPr>
        <xdr:cNvPr id="16" name="รูปภาพ 15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57375" y="9525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10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11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12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14" name="รูปภาพ 5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479400</xdr:colOff>
      <xdr:row>0</xdr:row>
      <xdr:rowOff>517500</xdr:rowOff>
    </xdr:to>
    <xdr:pic>
      <xdr:nvPicPr>
        <xdr:cNvPr id="15" name="รูปภาพ 6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</xdr:colOff>
      <xdr:row>0</xdr:row>
      <xdr:rowOff>114300</xdr:rowOff>
    </xdr:from>
    <xdr:to>
      <xdr:col>3</xdr:col>
      <xdr:colOff>819149</xdr:colOff>
      <xdr:row>0</xdr:row>
      <xdr:rowOff>517500</xdr:rowOff>
    </xdr:to>
    <xdr:pic>
      <xdr:nvPicPr>
        <xdr:cNvPr id="16" name="รูปภาพ 7" descr="easymoblog.png">
          <a:hlinkClick xmlns:r="http://schemas.openxmlformats.org/officeDocument/2006/relationships" r:id="rId1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09749" y="114300"/>
          <a:ext cx="371475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17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0</xdr:row>
      <xdr:rowOff>57150</xdr:rowOff>
    </xdr:from>
    <xdr:to>
      <xdr:col>2</xdr:col>
      <xdr:colOff>98400</xdr:colOff>
      <xdr:row>0</xdr:row>
      <xdr:rowOff>460350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</xdr:row>
      <xdr:rowOff>28575</xdr:rowOff>
    </xdr:from>
    <xdr:to>
      <xdr:col>0</xdr:col>
      <xdr:colOff>441300</xdr:colOff>
      <xdr:row>2</xdr:row>
      <xdr:rowOff>203175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" y="5524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0</xdr:row>
      <xdr:rowOff>76200</xdr:rowOff>
    </xdr:from>
    <xdr:to>
      <xdr:col>2</xdr:col>
      <xdr:colOff>498450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53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57150</xdr:rowOff>
    </xdr:from>
    <xdr:to>
      <xdr:col>2</xdr:col>
      <xdr:colOff>126975</xdr:colOff>
      <xdr:row>0</xdr:row>
      <xdr:rowOff>460350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</xdr:row>
      <xdr:rowOff>66675</xdr:rowOff>
    </xdr:from>
    <xdr:to>
      <xdr:col>0</xdr:col>
      <xdr:colOff>479400</xdr:colOff>
      <xdr:row>3</xdr:row>
      <xdr:rowOff>12675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5905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0</xdr:row>
      <xdr:rowOff>66675</xdr:rowOff>
    </xdr:from>
    <xdr:to>
      <xdr:col>3</xdr:col>
      <xdr:colOff>88875</xdr:colOff>
      <xdr:row>0</xdr:row>
      <xdr:rowOff>469875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9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RPE\AppData\Local\Temp\&#3611;&#3614;5&#3611;-2554v3%20&#3611;&#3619;&#3632;&#3606;&#3617;-&#3611;&#3619;&#3633;&#3610;55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 refreshError="1"/>
      <sheetData sheetId="1" refreshError="1"/>
      <sheetData sheetId="2">
        <row r="8">
          <cell r="D8" t="str">
            <v>ช่วงคะแนนเป็นร้อยละ</v>
          </cell>
          <cell r="F8" t="str">
            <v>ความหมาย</v>
          </cell>
          <cell r="G8" t="str">
            <v>ระดับผลการเรียน</v>
          </cell>
        </row>
        <row r="9">
          <cell r="C9">
            <v>0</v>
          </cell>
          <cell r="D9" t="str">
            <v>-</v>
          </cell>
          <cell r="E9">
            <v>49</v>
          </cell>
          <cell r="F9" t="str">
            <v>ต่ำกว่าเกณฑ์</v>
          </cell>
          <cell r="G9" t="str">
            <v>0</v>
          </cell>
        </row>
        <row r="10">
          <cell r="C10">
            <v>50</v>
          </cell>
          <cell r="D10" t="str">
            <v>-</v>
          </cell>
          <cell r="E10">
            <v>54</v>
          </cell>
          <cell r="F10" t="str">
            <v>ผ่านเกณฑ์ขั้นต่ำ</v>
          </cell>
          <cell r="G10" t="str">
            <v>1</v>
          </cell>
        </row>
        <row r="11">
          <cell r="C11">
            <v>55</v>
          </cell>
          <cell r="D11" t="str">
            <v>-</v>
          </cell>
          <cell r="E11">
            <v>59</v>
          </cell>
          <cell r="F11" t="str">
            <v>พอใช้</v>
          </cell>
          <cell r="G11" t="str">
            <v>1.5</v>
          </cell>
        </row>
        <row r="12">
          <cell r="C12">
            <v>60</v>
          </cell>
          <cell r="D12" t="str">
            <v>-</v>
          </cell>
          <cell r="E12">
            <v>64</v>
          </cell>
          <cell r="F12" t="str">
            <v>ปานกลาง</v>
          </cell>
          <cell r="G12" t="str">
            <v>2</v>
          </cell>
        </row>
        <row r="13">
          <cell r="C13">
            <v>65</v>
          </cell>
          <cell r="D13" t="str">
            <v>-</v>
          </cell>
          <cell r="E13">
            <v>69</v>
          </cell>
          <cell r="F13" t="str">
            <v>ค่อนข้างดี</v>
          </cell>
          <cell r="G13" t="str">
            <v>2.5</v>
          </cell>
        </row>
        <row r="14">
          <cell r="C14">
            <v>70</v>
          </cell>
          <cell r="D14" t="str">
            <v>-</v>
          </cell>
          <cell r="E14">
            <v>74</v>
          </cell>
          <cell r="F14" t="str">
            <v>ดี</v>
          </cell>
          <cell r="G14" t="str">
            <v>3</v>
          </cell>
        </row>
        <row r="15">
          <cell r="C15">
            <v>75</v>
          </cell>
          <cell r="D15" t="str">
            <v>-</v>
          </cell>
          <cell r="E15">
            <v>79</v>
          </cell>
          <cell r="F15" t="str">
            <v>ดีมาก</v>
          </cell>
          <cell r="G15" t="str">
            <v>3.5</v>
          </cell>
        </row>
        <row r="16">
          <cell r="C16">
            <v>80</v>
          </cell>
          <cell r="D16" t="str">
            <v>-</v>
          </cell>
          <cell r="E16">
            <v>100</v>
          </cell>
          <cell r="F16" t="str">
            <v>ดีเยี่ยม</v>
          </cell>
          <cell r="G16" t="str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madoodadi.wordpress.com/" TargetMode="External"/><Relationship Id="rId7" Type="http://schemas.openxmlformats.org/officeDocument/2006/relationships/image" Target="../media/image1.jpeg"/><Relationship Id="rId2" Type="http://schemas.openxmlformats.org/officeDocument/2006/relationships/hyperlink" Target="http://www.facebook.com/madoodadi" TargetMode="External"/><Relationship Id="rId1" Type="http://schemas.openxmlformats.org/officeDocument/2006/relationships/hyperlink" Target="http://madoodadi.wordpress.com/" TargetMode="External"/><Relationship Id="rId6" Type="http://schemas.openxmlformats.org/officeDocument/2006/relationships/drawing" Target="../drawings/drawing19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9"/>
  <sheetViews>
    <sheetView showGridLines="0" showRowColHeaders="0" zoomScaleNormal="100" workbookViewId="0">
      <selection activeCell="H7" sqref="H7"/>
    </sheetView>
  </sheetViews>
  <sheetFormatPr defaultRowHeight="21.75" customHeight="1" x14ac:dyDescent="0.45"/>
  <cols>
    <col min="1" max="1" width="2.85546875" style="5" customWidth="1"/>
    <col min="2" max="2" width="17.42578125" style="5" customWidth="1"/>
    <col min="3" max="3" width="51" style="5" customWidth="1"/>
    <col min="4" max="4" width="2.5703125" style="5" customWidth="1"/>
    <col min="5" max="5" width="14.7109375" style="5" customWidth="1"/>
    <col min="6" max="6" width="25.42578125" style="5" customWidth="1"/>
    <col min="7" max="7" width="2.7109375" style="5" customWidth="1"/>
    <col min="8" max="8" width="20.5703125" style="5" customWidth="1"/>
    <col min="9" max="9" width="23.5703125" style="5" customWidth="1"/>
    <col min="10" max="16384" width="9.140625" style="5"/>
  </cols>
  <sheetData>
    <row r="1" spans="2:11" ht="44.25" customHeight="1" x14ac:dyDescent="0.45">
      <c r="F1" s="486" t="s">
        <v>606</v>
      </c>
      <c r="G1" s="486"/>
      <c r="H1" s="486"/>
      <c r="I1" s="486"/>
    </row>
    <row r="2" spans="2:11" ht="26.25" customHeight="1" x14ac:dyDescent="0.55000000000000004">
      <c r="B2" s="132" t="s">
        <v>468</v>
      </c>
      <c r="C2" s="131" t="s">
        <v>501</v>
      </c>
      <c r="D2" s="488" t="s">
        <v>631</v>
      </c>
      <c r="E2" s="488"/>
      <c r="G2" s="327" t="s">
        <v>611</v>
      </c>
      <c r="H2" s="328"/>
      <c r="I2" s="328"/>
    </row>
    <row r="3" spans="2:11" ht="19.5" customHeight="1" x14ac:dyDescent="0.45">
      <c r="B3" s="245" t="s">
        <v>52</v>
      </c>
      <c r="C3" s="463" t="s">
        <v>634</v>
      </c>
      <c r="D3" s="244"/>
      <c r="E3" s="245" t="s">
        <v>96</v>
      </c>
      <c r="F3" s="7" t="s">
        <v>97</v>
      </c>
      <c r="G3" s="113"/>
      <c r="H3" s="119" t="s">
        <v>470</v>
      </c>
      <c r="I3" s="116"/>
    </row>
    <row r="4" spans="2:11" ht="19.5" customHeight="1" x14ac:dyDescent="0.45">
      <c r="B4" s="245" t="s">
        <v>113</v>
      </c>
      <c r="C4" s="298" t="s">
        <v>635</v>
      </c>
      <c r="D4" s="244"/>
      <c r="E4" s="245" t="s">
        <v>11</v>
      </c>
      <c r="F4" s="7">
        <v>2</v>
      </c>
      <c r="G4" s="113"/>
      <c r="H4" s="167" t="s">
        <v>536</v>
      </c>
      <c r="I4" s="167" t="s">
        <v>537</v>
      </c>
    </row>
    <row r="5" spans="2:11" ht="19.5" customHeight="1" x14ac:dyDescent="0.45">
      <c r="B5" s="245" t="s">
        <v>75</v>
      </c>
      <c r="C5" s="298" t="s">
        <v>636</v>
      </c>
      <c r="D5" s="244"/>
      <c r="E5" s="245" t="s">
        <v>12</v>
      </c>
      <c r="F5" s="7">
        <v>2561</v>
      </c>
      <c r="G5" s="113"/>
      <c r="H5" s="167" t="s">
        <v>538</v>
      </c>
      <c r="I5" s="167" t="s">
        <v>471</v>
      </c>
    </row>
    <row r="6" spans="2:11" ht="19.5" customHeight="1" x14ac:dyDescent="0.55000000000000004">
      <c r="B6" s="245" t="s">
        <v>76</v>
      </c>
      <c r="C6" s="464" t="s">
        <v>637</v>
      </c>
      <c r="D6" s="244"/>
      <c r="E6" s="245"/>
      <c r="F6" s="117"/>
      <c r="G6" s="113"/>
      <c r="H6" s="119" t="s">
        <v>305</v>
      </c>
      <c r="I6" s="116"/>
    </row>
    <row r="7" spans="2:11" ht="19.5" customHeight="1" x14ac:dyDescent="0.45">
      <c r="B7" s="245" t="s">
        <v>53</v>
      </c>
      <c r="C7" s="465" t="s">
        <v>638</v>
      </c>
      <c r="D7" s="244"/>
      <c r="E7" s="245" t="s">
        <v>116</v>
      </c>
      <c r="F7" s="7">
        <v>29</v>
      </c>
      <c r="G7" s="118"/>
      <c r="H7" s="34" t="s">
        <v>293</v>
      </c>
      <c r="I7" s="35"/>
    </row>
    <row r="8" spans="2:11" ht="19.5" customHeight="1" x14ac:dyDescent="0.45">
      <c r="B8" s="245"/>
      <c r="C8" s="113"/>
      <c r="D8" s="244"/>
      <c r="E8" s="245" t="s">
        <v>14</v>
      </c>
      <c r="F8" s="7" t="s">
        <v>100</v>
      </c>
      <c r="G8" s="113"/>
      <c r="H8" s="34" t="s">
        <v>294</v>
      </c>
      <c r="I8" s="35"/>
    </row>
    <row r="9" spans="2:11" ht="19.5" customHeight="1" x14ac:dyDescent="0.45">
      <c r="B9" s="245" t="s">
        <v>79</v>
      </c>
      <c r="C9" s="7" t="s">
        <v>112</v>
      </c>
      <c r="D9" s="244"/>
      <c r="E9" s="245" t="s">
        <v>15</v>
      </c>
      <c r="F9" s="7">
        <v>2562</v>
      </c>
      <c r="G9" s="113"/>
      <c r="H9" s="34" t="s">
        <v>460</v>
      </c>
      <c r="I9" s="35"/>
    </row>
    <row r="10" spans="2:11" ht="19.5" customHeight="1" x14ac:dyDescent="0.55000000000000004">
      <c r="B10" s="245" t="s">
        <v>78</v>
      </c>
      <c r="C10" s="7" t="s">
        <v>92</v>
      </c>
      <c r="D10" s="244"/>
      <c r="E10" s="245"/>
      <c r="F10" s="117"/>
      <c r="G10" s="113"/>
      <c r="H10" s="34" t="s">
        <v>295</v>
      </c>
      <c r="I10" s="35"/>
    </row>
    <row r="11" spans="2:11" s="6" customFormat="1" ht="19.5" customHeight="1" x14ac:dyDescent="0.45">
      <c r="B11" s="245" t="s">
        <v>54</v>
      </c>
      <c r="C11" s="7" t="s">
        <v>639</v>
      </c>
      <c r="D11" s="244"/>
      <c r="E11" s="245" t="s">
        <v>56</v>
      </c>
      <c r="F11" s="7">
        <v>40</v>
      </c>
      <c r="G11" s="113"/>
      <c r="H11" s="34" t="s">
        <v>296</v>
      </c>
      <c r="I11" s="35"/>
      <c r="J11" s="5"/>
      <c r="K11" s="5"/>
    </row>
    <row r="12" spans="2:11" s="6" customFormat="1" ht="19.5" customHeight="1" x14ac:dyDescent="0.45">
      <c r="B12" s="248" t="s">
        <v>55</v>
      </c>
      <c r="C12" s="7" t="s">
        <v>646</v>
      </c>
      <c r="D12" s="246"/>
      <c r="E12" s="247" t="s">
        <v>299</v>
      </c>
      <c r="F12" s="7" t="s">
        <v>80</v>
      </c>
      <c r="G12" s="113"/>
      <c r="H12" s="34" t="s">
        <v>303</v>
      </c>
      <c r="I12" s="35"/>
      <c r="J12" s="5"/>
      <c r="K12" s="5"/>
    </row>
    <row r="13" spans="2:11" s="6" customFormat="1" ht="19.5" customHeight="1" x14ac:dyDescent="0.55000000000000004">
      <c r="B13" s="245"/>
      <c r="C13" s="113"/>
      <c r="D13" s="246"/>
      <c r="E13" s="245"/>
      <c r="F13" s="117"/>
      <c r="G13" s="114"/>
      <c r="H13" s="36" t="s">
        <v>304</v>
      </c>
      <c r="I13" s="35"/>
      <c r="J13" s="5"/>
      <c r="K13" s="5"/>
    </row>
    <row r="14" spans="2:11" s="6" customFormat="1" ht="19.5" customHeight="1" x14ac:dyDescent="0.45">
      <c r="B14" s="245" t="s">
        <v>562</v>
      </c>
      <c r="C14" s="7" t="s">
        <v>644</v>
      </c>
      <c r="D14" s="246"/>
      <c r="E14" s="251" t="s">
        <v>625</v>
      </c>
      <c r="F14" s="8" t="s">
        <v>526</v>
      </c>
      <c r="G14" s="114"/>
      <c r="H14" s="128" t="s">
        <v>469</v>
      </c>
      <c r="I14" s="127"/>
      <c r="J14" s="5"/>
      <c r="K14" s="5"/>
    </row>
    <row r="15" spans="2:11" s="6" customFormat="1" ht="19.5" customHeight="1" x14ac:dyDescent="0.45">
      <c r="B15" s="245" t="s">
        <v>463</v>
      </c>
      <c r="C15" s="7" t="s">
        <v>640</v>
      </c>
      <c r="D15" s="246"/>
      <c r="E15" s="329">
        <f>SUM(เกณฑ์!F4,เกณฑ์!F5)</f>
        <v>80</v>
      </c>
      <c r="F15" s="252" t="s">
        <v>462</v>
      </c>
      <c r="G15" s="114"/>
      <c r="H15" s="129" t="s">
        <v>404</v>
      </c>
      <c r="I15" s="130"/>
      <c r="J15" s="5"/>
      <c r="K15" s="5"/>
    </row>
    <row r="16" spans="2:11" s="6" customFormat="1" ht="19.5" customHeight="1" x14ac:dyDescent="0.45">
      <c r="B16" s="245" t="s">
        <v>464</v>
      </c>
      <c r="C16" s="7" t="s">
        <v>640</v>
      </c>
      <c r="D16" s="246"/>
      <c r="E16" s="330">
        <f>เกณฑ์!F6</f>
        <v>20</v>
      </c>
      <c r="F16" s="252" t="s">
        <v>405</v>
      </c>
      <c r="G16" s="114"/>
      <c r="H16" s="129" t="s">
        <v>304</v>
      </c>
      <c r="I16" s="130"/>
      <c r="J16" s="5"/>
      <c r="K16" s="5"/>
    </row>
    <row r="17" spans="2:11" s="6" customFormat="1" ht="19.5" customHeight="1" x14ac:dyDescent="0.45">
      <c r="B17" s="248" t="s">
        <v>465</v>
      </c>
      <c r="C17" s="7" t="s">
        <v>641</v>
      </c>
      <c r="D17" s="246"/>
      <c r="E17" s="5"/>
      <c r="F17" s="166" t="s">
        <v>535</v>
      </c>
      <c r="G17" s="114"/>
      <c r="H17" s="34" t="s">
        <v>297</v>
      </c>
      <c r="I17" s="130"/>
      <c r="J17" s="5"/>
      <c r="K17" s="5"/>
    </row>
    <row r="18" spans="2:11" s="6" customFormat="1" ht="19.5" customHeight="1" x14ac:dyDescent="0.45">
      <c r="B18" s="248" t="s">
        <v>466</v>
      </c>
      <c r="C18" s="7" t="s">
        <v>645</v>
      </c>
      <c r="D18" s="246"/>
      <c r="E18" s="245" t="s">
        <v>624</v>
      </c>
      <c r="F18" s="8" t="s">
        <v>82</v>
      </c>
      <c r="G18" s="114"/>
      <c r="H18" s="34" t="s">
        <v>298</v>
      </c>
      <c r="I18" s="35"/>
      <c r="J18" s="5"/>
      <c r="K18" s="5"/>
    </row>
    <row r="19" spans="2:11" s="6" customFormat="1" ht="19.5" customHeight="1" x14ac:dyDescent="0.45">
      <c r="B19" s="248" t="s">
        <v>467</v>
      </c>
      <c r="C19" s="7" t="s">
        <v>643</v>
      </c>
      <c r="D19" s="246"/>
      <c r="E19" s="245" t="s">
        <v>624</v>
      </c>
      <c r="F19" s="8" t="s">
        <v>83</v>
      </c>
      <c r="G19" s="114"/>
      <c r="H19" s="35"/>
      <c r="I19" s="35"/>
      <c r="J19" s="5"/>
      <c r="K19" s="5"/>
    </row>
    <row r="20" spans="2:11" s="6" customFormat="1" ht="19.5" customHeight="1" x14ac:dyDescent="0.45">
      <c r="G20" s="249"/>
      <c r="H20" s="250"/>
      <c r="I20" s="250"/>
      <c r="J20" s="5"/>
      <c r="K20" s="5"/>
    </row>
    <row r="21" spans="2:11" s="6" customFormat="1" ht="19.5" customHeight="1" x14ac:dyDescent="0.5">
      <c r="C21" s="230"/>
      <c r="H21" s="231"/>
      <c r="I21" s="231"/>
      <c r="J21" s="231"/>
    </row>
    <row r="22" spans="2:11" s="6" customFormat="1" ht="30" customHeight="1" x14ac:dyDescent="0.5">
      <c r="B22" s="232" t="s">
        <v>632</v>
      </c>
      <c r="C22" s="233"/>
      <c r="D22" s="111"/>
      <c r="E22" s="234"/>
      <c r="H22" s="231"/>
      <c r="I22" s="231"/>
      <c r="J22" s="231"/>
    </row>
    <row r="23" spans="2:11" s="6" customFormat="1" ht="19.5" customHeight="1" x14ac:dyDescent="0.5">
      <c r="B23" s="487" t="s">
        <v>306</v>
      </c>
      <c r="C23" s="487"/>
      <c r="D23" s="111"/>
      <c r="E23" s="237"/>
      <c r="H23" s="231"/>
      <c r="I23" s="231"/>
      <c r="J23" s="231"/>
    </row>
    <row r="24" spans="2:11" s="6" customFormat="1" ht="17.25" customHeight="1" x14ac:dyDescent="0.5">
      <c r="B24" s="111"/>
      <c r="C24" s="111"/>
      <c r="D24" s="111"/>
      <c r="E24" s="111"/>
      <c r="I24" s="235"/>
      <c r="J24" s="235"/>
    </row>
    <row r="25" spans="2:11" s="6" customFormat="1" ht="17.25" customHeight="1" x14ac:dyDescent="0.5">
      <c r="B25" s="236" t="s">
        <v>504</v>
      </c>
      <c r="C25" s="111"/>
      <c r="D25" s="111"/>
      <c r="E25" s="111"/>
    </row>
    <row r="26" spans="2:11" s="6" customFormat="1" ht="17.25" customHeight="1" x14ac:dyDescent="0.5">
      <c r="B26" s="236"/>
      <c r="C26" s="237" t="s">
        <v>502</v>
      </c>
      <c r="D26" s="237"/>
      <c r="E26" s="237" t="s">
        <v>505</v>
      </c>
    </row>
    <row r="27" spans="2:11" s="6" customFormat="1" ht="17.25" customHeight="1" x14ac:dyDescent="0.5">
      <c r="B27" s="236"/>
      <c r="C27" s="237" t="s">
        <v>503</v>
      </c>
      <c r="D27" s="237"/>
      <c r="E27" s="237" t="s">
        <v>506</v>
      </c>
    </row>
    <row r="28" spans="2:11" s="6" customFormat="1" ht="17.25" customHeight="1" x14ac:dyDescent="0.5">
      <c r="B28" s="236"/>
      <c r="C28" s="237" t="s">
        <v>507</v>
      </c>
      <c r="D28" s="237"/>
      <c r="E28" s="237" t="s">
        <v>508</v>
      </c>
    </row>
    <row r="29" spans="2:11" s="6" customFormat="1" ht="17.25" customHeight="1" x14ac:dyDescent="0.5">
      <c r="B29" s="236"/>
      <c r="C29" s="111"/>
      <c r="D29" s="111"/>
      <c r="E29" s="111"/>
    </row>
    <row r="30" spans="2:11" s="6" customFormat="1" ht="17.25" customHeight="1" x14ac:dyDescent="0.5">
      <c r="B30" s="236" t="s">
        <v>302</v>
      </c>
      <c r="C30" s="111"/>
      <c r="D30" s="111"/>
      <c r="E30" s="238" t="s">
        <v>301</v>
      </c>
    </row>
    <row r="31" spans="2:11" s="6" customFormat="1" ht="17.25" customHeight="1" x14ac:dyDescent="0.5">
      <c r="B31" s="239"/>
      <c r="D31" s="240"/>
    </row>
    <row r="32" spans="2:11" s="6" customFormat="1" ht="17.25" customHeight="1" x14ac:dyDescent="0.5">
      <c r="B32" s="241"/>
      <c r="C32" s="239"/>
      <c r="F32" s="240"/>
    </row>
    <row r="33" spans="1:11" s="6" customFormat="1" ht="12.75" customHeight="1" x14ac:dyDescent="0.5">
      <c r="B33" s="241"/>
      <c r="C33" s="230"/>
    </row>
    <row r="34" spans="1:11" s="111" customFormat="1" ht="21.75" customHeight="1" x14ac:dyDescent="0.5">
      <c r="B34" s="242"/>
      <c r="C34" s="236"/>
      <c r="F34" s="240"/>
    </row>
    <row r="35" spans="1:11" s="111" customFormat="1" ht="21.75" customHeight="1" x14ac:dyDescent="0.5">
      <c r="B35" s="242"/>
      <c r="C35" s="236"/>
      <c r="F35" s="240"/>
    </row>
    <row r="36" spans="1:11" s="112" customFormat="1" ht="21.75" customHeight="1" x14ac:dyDescent="0.5">
      <c r="A36" s="111"/>
      <c r="B36" s="111"/>
      <c r="C36" s="236"/>
      <c r="D36" s="111"/>
      <c r="E36" s="111"/>
      <c r="F36" s="240"/>
      <c r="G36" s="111"/>
      <c r="H36" s="111"/>
      <c r="I36" s="111"/>
      <c r="J36" s="111"/>
      <c r="K36" s="111"/>
    </row>
    <row r="37" spans="1:11" s="112" customFormat="1" ht="21.75" customHeight="1" x14ac:dyDescent="0.5">
      <c r="A37" s="111"/>
      <c r="B37" s="242"/>
      <c r="C37" s="236"/>
      <c r="D37" s="111"/>
      <c r="E37" s="111"/>
      <c r="F37" s="240"/>
      <c r="G37" s="111"/>
      <c r="H37" s="111"/>
      <c r="I37" s="111"/>
      <c r="J37" s="111"/>
      <c r="K37" s="111"/>
    </row>
    <row r="38" spans="1:11" s="112" customFormat="1" ht="21.75" customHeight="1" x14ac:dyDescent="0.5">
      <c r="A38" s="111"/>
      <c r="B38" s="242"/>
      <c r="C38" s="236"/>
      <c r="D38" s="111"/>
      <c r="E38" s="111"/>
      <c r="F38" s="240"/>
      <c r="G38" s="111"/>
      <c r="H38" s="111"/>
      <c r="I38" s="111"/>
      <c r="J38" s="111"/>
      <c r="K38" s="111"/>
    </row>
    <row r="39" spans="1:11" s="112" customFormat="1" ht="21.75" customHeight="1" x14ac:dyDescent="0.5">
      <c r="A39" s="111"/>
      <c r="B39" s="242"/>
      <c r="C39" s="236"/>
      <c r="D39" s="111"/>
      <c r="E39" s="236"/>
      <c r="F39" s="240"/>
      <c r="G39" s="111"/>
      <c r="H39" s="111"/>
      <c r="I39" s="111"/>
      <c r="J39" s="111"/>
      <c r="K39" s="111"/>
    </row>
    <row r="40" spans="1:11" s="112" customFormat="1" ht="21.75" customHeight="1" x14ac:dyDescent="0.5">
      <c r="A40" s="111"/>
      <c r="B40" s="242"/>
      <c r="C40" s="236"/>
      <c r="D40" s="111"/>
      <c r="E40" s="111"/>
      <c r="F40" s="240"/>
      <c r="G40" s="111"/>
      <c r="H40" s="111"/>
      <c r="I40" s="111"/>
      <c r="J40" s="111"/>
      <c r="K40" s="111"/>
    </row>
    <row r="41" spans="1:11" s="112" customFormat="1" ht="21.75" customHeight="1" x14ac:dyDescent="0.5">
      <c r="A41" s="111"/>
      <c r="B41" s="242"/>
      <c r="C41" s="242"/>
      <c r="D41" s="242"/>
      <c r="E41" s="111"/>
      <c r="F41" s="240"/>
      <c r="G41" s="111"/>
      <c r="H41" s="111"/>
      <c r="I41" s="111"/>
      <c r="J41" s="111"/>
      <c r="K41" s="111"/>
    </row>
    <row r="42" spans="1:11" s="112" customFormat="1" ht="21.75" customHeight="1" x14ac:dyDescent="0.5">
      <c r="A42" s="111"/>
      <c r="B42" s="242"/>
      <c r="C42" s="242"/>
      <c r="D42" s="111"/>
      <c r="E42" s="111"/>
      <c r="F42" s="240"/>
      <c r="G42" s="111"/>
      <c r="H42" s="111"/>
      <c r="I42" s="111"/>
      <c r="J42" s="111"/>
      <c r="K42" s="111"/>
    </row>
    <row r="43" spans="1:11" ht="21.75" customHeight="1" x14ac:dyDescent="0.45">
      <c r="A43" s="6"/>
      <c r="B43" s="241"/>
      <c r="C43" s="236"/>
      <c r="D43" s="6"/>
      <c r="E43" s="6"/>
      <c r="F43" s="240"/>
      <c r="G43" s="6"/>
      <c r="H43" s="6"/>
      <c r="I43" s="6"/>
      <c r="J43" s="6"/>
      <c r="K43" s="6"/>
    </row>
    <row r="44" spans="1:11" ht="21.75" customHeight="1" x14ac:dyDescent="0.45">
      <c r="A44" s="6"/>
      <c r="B44" s="241"/>
      <c r="C44" s="241"/>
      <c r="D44" s="241"/>
      <c r="E44" s="6"/>
      <c r="F44" s="240"/>
      <c r="G44" s="6"/>
      <c r="H44" s="6"/>
      <c r="I44" s="6"/>
      <c r="J44" s="6"/>
      <c r="K44" s="6"/>
    </row>
    <row r="45" spans="1:11" ht="21.75" customHeight="1" x14ac:dyDescent="0.45">
      <c r="A45" s="6"/>
      <c r="B45" s="241"/>
      <c r="C45" s="243"/>
      <c r="D45" s="6"/>
      <c r="E45" s="6"/>
      <c r="F45" s="240"/>
      <c r="G45" s="6"/>
      <c r="H45" s="6"/>
      <c r="I45" s="6"/>
      <c r="J45" s="6"/>
      <c r="K45" s="6"/>
    </row>
    <row r="46" spans="1:11" ht="21.75" customHeight="1" x14ac:dyDescent="0.45">
      <c r="A46" s="6"/>
      <c r="B46" s="241"/>
      <c r="C46" s="239"/>
      <c r="D46" s="6"/>
      <c r="E46" s="6"/>
      <c r="F46" s="240"/>
      <c r="G46" s="6"/>
      <c r="H46" s="6"/>
      <c r="I46" s="6"/>
      <c r="J46" s="6"/>
      <c r="K46" s="6"/>
    </row>
    <row r="47" spans="1:11" ht="21.75" customHeight="1" x14ac:dyDescent="0.45">
      <c r="A47" s="6"/>
      <c r="B47" s="241"/>
      <c r="C47" s="239"/>
      <c r="D47" s="6"/>
      <c r="E47" s="6"/>
      <c r="F47" s="240"/>
      <c r="G47" s="6"/>
      <c r="H47" s="6"/>
      <c r="I47" s="6"/>
      <c r="J47" s="6"/>
      <c r="K47" s="6"/>
    </row>
    <row r="48" spans="1:11" ht="21.75" customHeight="1" x14ac:dyDescent="0.45">
      <c r="A48" s="6"/>
      <c r="B48" s="241"/>
      <c r="C48" s="239"/>
      <c r="D48" s="6"/>
      <c r="E48" s="6"/>
      <c r="F48" s="240"/>
      <c r="G48" s="6"/>
      <c r="H48" s="6"/>
      <c r="I48" s="6"/>
      <c r="J48" s="6"/>
      <c r="K48" s="6"/>
    </row>
    <row r="49" spans="1:11" ht="21.75" customHeight="1" x14ac:dyDescent="0.45">
      <c r="A49" s="6"/>
      <c r="B49" s="241"/>
      <c r="C49" s="239"/>
      <c r="D49" s="6"/>
      <c r="E49" s="6"/>
      <c r="F49" s="240"/>
      <c r="G49" s="6"/>
      <c r="H49" s="6"/>
      <c r="I49" s="6"/>
      <c r="J49" s="6"/>
      <c r="K49" s="6"/>
    </row>
  </sheetData>
  <sheetProtection password="86E1" sheet="1" objects="1" scenarios="1"/>
  <mergeCells count="3">
    <mergeCell ref="F1:I1"/>
    <mergeCell ref="B23:C23"/>
    <mergeCell ref="D2:E2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2" location="ตัวชีวัด!A1" display="บันทึกตัวชี้วัด/ผลการเรียนรู้"/>
    <hyperlink ref="H10" location="คุณลักษณะรายข้อ!A1" display="ผลประเมินคุณลักษณะฯ รายข้อ"/>
    <hyperlink ref="H11" location="คิดวิเคราะห์รายข้อ!A1" display="ผลประเมินอ่านคิดวิเคราะห์ รายข้อ"/>
    <hyperlink ref="H17" location="ตัวชี้วัดคุณลักษณะ!A1" display="ตัวชี้วัดการประเมินคุณลักษณะฯ"/>
    <hyperlink ref="H18" location="ตัวชี้วัดการอ่าน!A1" display="ตัวชี้วัดการประเมินการอ่านคิดวิเคราะห์ฯ"/>
    <hyperlink ref="H16" location="คำอธิบาย!A1" display="คำอธิบายการใช้แบบบันทึกผลการเรียน"/>
    <hyperlink ref="H13" location="คำอธิบาย!A1" display="คำอธิบายการใช้แบบบันทึกผลการเรียน"/>
    <hyperlink ref="H15" location="อ่านก่อนทำ!A1" display="อ่านก่อนทำ"/>
    <hyperlink ref="F17" location="เกณฑ์!A1" display="กำหนดเกณฑ์คะแนน"/>
    <hyperlink ref="I5" location="นักเรียน!A1" display="ข้อมูลนักเรียน"/>
    <hyperlink ref="H5" location="รายงาน1!A1" display="รายงานส่งครูประจำชั้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verticalDpi="0" r:id="rId1"/>
  <ignoredErrors>
    <ignoredError sqref="E16" unlockedFormula="1"/>
  </ignoredErrors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BD9" sqref="BD9"/>
    </sheetView>
  </sheetViews>
  <sheetFormatPr defaultRowHeight="18" customHeight="1" x14ac:dyDescent="0.5"/>
  <cols>
    <col min="1" max="1" width="8" style="37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85546875" style="1" customWidth="1"/>
    <col min="18" max="18" width="6.5703125" style="1" customWidth="1"/>
    <col min="19" max="19" width="7.28515625" style="1" customWidth="1"/>
    <col min="20" max="20" width="8" style="1" customWidth="1"/>
    <col min="21" max="21" width="7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9.5703125" style="1" customWidth="1"/>
    <col min="27" max="28" width="5" style="1" customWidth="1"/>
    <col min="29" max="29" width="7.28515625" style="1" customWidth="1"/>
    <col min="30" max="30" width="8" style="1" customWidth="1"/>
    <col min="31" max="31" width="9.2851562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4.5703125" style="4" customWidth="1"/>
    <col min="49" max="49" width="15.5703125" style="3" customWidth="1"/>
    <col min="50" max="50" width="13.85546875" style="3" customWidth="1"/>
    <col min="51" max="51" width="15.28515625" style="1" customWidth="1"/>
    <col min="52" max="52" width="15.7109375" style="1" customWidth="1"/>
    <col min="53" max="53" width="20" style="1" customWidth="1"/>
    <col min="54" max="54" width="1.7109375" style="37" customWidth="1"/>
    <col min="55" max="57" width="9.140625" style="37"/>
    <col min="58" max="16384" width="9.140625" style="1"/>
  </cols>
  <sheetData>
    <row r="1" spans="1:57" s="37" customFormat="1" ht="41.25" customHeight="1" x14ac:dyDescent="0.5">
      <c r="B1" s="38"/>
      <c r="C1" s="38"/>
      <c r="F1" s="300" t="s">
        <v>369</v>
      </c>
      <c r="AV1" s="38"/>
      <c r="AW1" s="301"/>
      <c r="AX1" s="301"/>
    </row>
    <row r="2" spans="1:57" ht="18" customHeight="1" thickBot="1" x14ac:dyDescent="0.55000000000000004">
      <c r="B2" s="621" t="s">
        <v>0</v>
      </c>
      <c r="C2" s="621" t="s">
        <v>1</v>
      </c>
      <c r="D2" s="623" t="s">
        <v>2</v>
      </c>
      <c r="E2" s="135"/>
      <c r="F2" s="626" t="s">
        <v>64</v>
      </c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 t="str">
        <f>F2</f>
        <v>ผลการประเมินคุณลักษณะอันพึงประสงค์</v>
      </c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36" t="str">
        <f>F2</f>
        <v>ผลการประเมินคุณลักษณะอันพึงประสงค์</v>
      </c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37"/>
      <c r="AT2" s="637"/>
      <c r="AU2" s="638"/>
      <c r="AV2" s="636" t="str">
        <f>F2</f>
        <v>ผลการประเมินคุณลักษณะอันพึงประสงค์</v>
      </c>
      <c r="AW2" s="637"/>
      <c r="AX2" s="637"/>
      <c r="AY2" s="637"/>
      <c r="AZ2" s="638"/>
      <c r="BA2" s="639" t="s">
        <v>50</v>
      </c>
    </row>
    <row r="3" spans="1:57" s="4" customFormat="1" ht="18" customHeight="1" x14ac:dyDescent="0.5">
      <c r="A3" s="38"/>
      <c r="B3" s="621"/>
      <c r="C3" s="621"/>
      <c r="D3" s="624"/>
      <c r="E3" s="145" t="s">
        <v>10</v>
      </c>
      <c r="F3" s="608">
        <v>1</v>
      </c>
      <c r="G3" s="609"/>
      <c r="H3" s="609"/>
      <c r="I3" s="609"/>
      <c r="J3" s="609"/>
      <c r="K3" s="609"/>
      <c r="L3" s="633"/>
      <c r="M3" s="608">
        <v>2</v>
      </c>
      <c r="N3" s="609"/>
      <c r="O3" s="609"/>
      <c r="P3" s="609"/>
      <c r="Q3" s="633"/>
      <c r="R3" s="608">
        <v>3</v>
      </c>
      <c r="S3" s="609"/>
      <c r="T3" s="609"/>
      <c r="U3" s="633"/>
      <c r="V3" s="608">
        <v>4</v>
      </c>
      <c r="W3" s="609"/>
      <c r="X3" s="609"/>
      <c r="Y3" s="609"/>
      <c r="Z3" s="633"/>
      <c r="AA3" s="608">
        <v>5</v>
      </c>
      <c r="AB3" s="609"/>
      <c r="AC3" s="609"/>
      <c r="AD3" s="609"/>
      <c r="AE3" s="633"/>
      <c r="AF3" s="608">
        <v>6</v>
      </c>
      <c r="AG3" s="609"/>
      <c r="AH3" s="609"/>
      <c r="AI3" s="609"/>
      <c r="AJ3" s="633"/>
      <c r="AK3" s="608">
        <v>7</v>
      </c>
      <c r="AL3" s="609"/>
      <c r="AM3" s="609"/>
      <c r="AN3" s="609"/>
      <c r="AO3" s="609"/>
      <c r="AP3" s="633"/>
      <c r="AQ3" s="608">
        <v>8</v>
      </c>
      <c r="AR3" s="609"/>
      <c r="AS3" s="609"/>
      <c r="AT3" s="609"/>
      <c r="AU3" s="633"/>
      <c r="AV3" s="604" t="s">
        <v>9</v>
      </c>
      <c r="AW3" s="627" t="s">
        <v>126</v>
      </c>
      <c r="AX3" s="629" t="s">
        <v>60</v>
      </c>
      <c r="AY3" s="632" t="s">
        <v>128</v>
      </c>
      <c r="AZ3" s="642" t="s">
        <v>136</v>
      </c>
      <c r="BA3" s="639"/>
      <c r="BB3" s="38"/>
      <c r="BC3" s="38"/>
      <c r="BD3" s="38"/>
      <c r="BE3" s="38"/>
    </row>
    <row r="4" spans="1:57" ht="18" customHeight="1" x14ac:dyDescent="0.5">
      <c r="B4" s="621"/>
      <c r="C4" s="621"/>
      <c r="D4" s="624"/>
      <c r="E4" s="145" t="s">
        <v>125</v>
      </c>
      <c r="F4" s="359">
        <v>1.1000000000000001</v>
      </c>
      <c r="G4" s="360">
        <v>1.2</v>
      </c>
      <c r="H4" s="360">
        <v>1.3</v>
      </c>
      <c r="I4" s="360">
        <v>1.4</v>
      </c>
      <c r="J4" s="26" t="s">
        <v>4</v>
      </c>
      <c r="K4" s="26" t="s">
        <v>126</v>
      </c>
      <c r="L4" s="634" t="s">
        <v>127</v>
      </c>
      <c r="M4" s="359">
        <v>2.1</v>
      </c>
      <c r="N4" s="360">
        <v>2.2000000000000002</v>
      </c>
      <c r="O4" s="26" t="s">
        <v>4</v>
      </c>
      <c r="P4" s="26" t="s">
        <v>126</v>
      </c>
      <c r="Q4" s="634" t="s">
        <v>127</v>
      </c>
      <c r="R4" s="359">
        <v>3.1</v>
      </c>
      <c r="S4" s="26" t="s">
        <v>4</v>
      </c>
      <c r="T4" s="26" t="s">
        <v>126</v>
      </c>
      <c r="U4" s="634" t="s">
        <v>127</v>
      </c>
      <c r="V4" s="359">
        <v>4.0999999999999996</v>
      </c>
      <c r="W4" s="360">
        <v>4.2</v>
      </c>
      <c r="X4" s="26" t="s">
        <v>4</v>
      </c>
      <c r="Y4" s="26" t="s">
        <v>126</v>
      </c>
      <c r="Z4" s="634" t="s">
        <v>127</v>
      </c>
      <c r="AA4" s="359">
        <v>5.0999999999999996</v>
      </c>
      <c r="AB4" s="360">
        <v>5.2</v>
      </c>
      <c r="AC4" s="26" t="s">
        <v>4</v>
      </c>
      <c r="AD4" s="26" t="s">
        <v>126</v>
      </c>
      <c r="AE4" s="634" t="s">
        <v>127</v>
      </c>
      <c r="AF4" s="359">
        <v>6.1</v>
      </c>
      <c r="AG4" s="360">
        <v>6.2</v>
      </c>
      <c r="AH4" s="26" t="s">
        <v>4</v>
      </c>
      <c r="AI4" s="26" t="s">
        <v>126</v>
      </c>
      <c r="AJ4" s="634" t="s">
        <v>127</v>
      </c>
      <c r="AK4" s="359">
        <v>7.1</v>
      </c>
      <c r="AL4" s="360">
        <v>7.2</v>
      </c>
      <c r="AM4" s="360">
        <v>7.3</v>
      </c>
      <c r="AN4" s="26" t="s">
        <v>4</v>
      </c>
      <c r="AO4" s="26" t="s">
        <v>126</v>
      </c>
      <c r="AP4" s="634" t="s">
        <v>127</v>
      </c>
      <c r="AQ4" s="359">
        <v>8.1</v>
      </c>
      <c r="AR4" s="360">
        <v>8.1999999999999993</v>
      </c>
      <c r="AS4" s="26" t="s">
        <v>4</v>
      </c>
      <c r="AT4" s="26" t="s">
        <v>126</v>
      </c>
      <c r="AU4" s="634" t="s">
        <v>127</v>
      </c>
      <c r="AV4" s="605"/>
      <c r="AW4" s="628"/>
      <c r="AX4" s="630"/>
      <c r="AY4" s="614"/>
      <c r="AZ4" s="643"/>
      <c r="BA4" s="639"/>
    </row>
    <row r="5" spans="1:57" ht="18" customHeight="1" thickBot="1" x14ac:dyDescent="0.55000000000000004">
      <c r="B5" s="622"/>
      <c r="C5" s="622"/>
      <c r="D5" s="625"/>
      <c r="E5" s="146" t="s">
        <v>3</v>
      </c>
      <c r="F5" s="361">
        <f>IF(คุณลักษณะ!F5="","",คุณลักษณะ!F5)</f>
        <v>3</v>
      </c>
      <c r="G5" s="362">
        <f>IF(คุณลักษณะ!G5="","",คุณลักษณะ!G5)</f>
        <v>3</v>
      </c>
      <c r="H5" s="362">
        <f>IF(คุณลักษณะ!H5="","",คุณลักษณะ!H5)</f>
        <v>3</v>
      </c>
      <c r="I5" s="362">
        <f>IF(คุณลักษณะ!I5="","",คุณลักษณะ!I5)</f>
        <v>3</v>
      </c>
      <c r="J5" s="27">
        <f>IF(SUM(F5:I5),SUM(F5:I5),"")</f>
        <v>12</v>
      </c>
      <c r="K5" s="24">
        <v>100</v>
      </c>
      <c r="L5" s="635"/>
      <c r="M5" s="361">
        <f>IF(คุณลักษณะ!J5="","",คุณลักษณะ!J5)</f>
        <v>3</v>
      </c>
      <c r="N5" s="362">
        <f>IF(คุณลักษณะ!K5="","",คุณลักษณะ!K5)</f>
        <v>3</v>
      </c>
      <c r="O5" s="27">
        <f>IF(SUM(M5:N5),SUM(M5:N5),"")</f>
        <v>6</v>
      </c>
      <c r="P5" s="24">
        <v>100</v>
      </c>
      <c r="Q5" s="635"/>
      <c r="R5" s="361">
        <f>IF(คุณลักษณะ!L5="","",คุณลักษณะ!L5)</f>
        <v>3</v>
      </c>
      <c r="S5" s="27">
        <f>IF(SUM(R5:R5),SUM(R5:R5),"")</f>
        <v>3</v>
      </c>
      <c r="T5" s="24">
        <v>100</v>
      </c>
      <c r="U5" s="635"/>
      <c r="V5" s="361">
        <f>IF(คุณลักษณะ!M5="","",คุณลักษณะ!M5)</f>
        <v>3</v>
      </c>
      <c r="W5" s="362">
        <f>IF(คุณลักษณะ!N5="","",คุณลักษณะ!N5)</f>
        <v>3</v>
      </c>
      <c r="X5" s="27">
        <f>IF(SUM(V5:W5),SUM(V5:W5),"")</f>
        <v>6</v>
      </c>
      <c r="Y5" s="24">
        <v>100</v>
      </c>
      <c r="Z5" s="635"/>
      <c r="AA5" s="361">
        <f>IF(คุณลักษณะ!O5="","",คุณลักษณะ!O5)</f>
        <v>3</v>
      </c>
      <c r="AB5" s="362">
        <f>IF(คุณลักษณะ!P5="","",คุณลักษณะ!P5)</f>
        <v>3</v>
      </c>
      <c r="AC5" s="27">
        <f>IF(SUM(AA5:AB5),SUM(AA5:AB5),"")</f>
        <v>6</v>
      </c>
      <c r="AD5" s="24">
        <v>100</v>
      </c>
      <c r="AE5" s="635"/>
      <c r="AF5" s="361">
        <f>IF(คุณลักษณะ!Q5="","",คุณลักษณะ!Q5)</f>
        <v>3</v>
      </c>
      <c r="AG5" s="362">
        <f>IF(คุณลักษณะ!R5="","",คุณลักษณะ!R5)</f>
        <v>3</v>
      </c>
      <c r="AH5" s="27">
        <f>IF(SUM(AF5:AG5),SUM(AF5:AG5),"")</f>
        <v>6</v>
      </c>
      <c r="AI5" s="24">
        <v>100</v>
      </c>
      <c r="AJ5" s="635"/>
      <c r="AK5" s="361">
        <f>IF(คุณลักษณะ!S5="","",คุณลักษณะ!S5)</f>
        <v>3</v>
      </c>
      <c r="AL5" s="362">
        <f>IF(คุณลักษณะ!T5="","",คุณลักษณะ!T5)</f>
        <v>3</v>
      </c>
      <c r="AM5" s="362">
        <f>IF(คุณลักษณะ!U5="","",คุณลักษณะ!U5)</f>
        <v>3</v>
      </c>
      <c r="AN5" s="27">
        <f>IF(SUM(AK5:AM5),SUM(AK5:AM5),"")</f>
        <v>9</v>
      </c>
      <c r="AO5" s="24">
        <v>100</v>
      </c>
      <c r="AP5" s="641"/>
      <c r="AQ5" s="361">
        <f>IF(คุณลักษณะ!V5="","",คุณลักษณะ!V5)</f>
        <v>3</v>
      </c>
      <c r="AR5" s="362">
        <f>IF(คุณลักษณะ!W5="","",คุณลักษณะ!W5)</f>
        <v>3</v>
      </c>
      <c r="AS5" s="27">
        <f>IF(SUM(AQ5:AR5),SUM(AQ5:AR5),"")</f>
        <v>6</v>
      </c>
      <c r="AT5" s="24">
        <v>100</v>
      </c>
      <c r="AU5" s="635"/>
      <c r="AV5" s="210">
        <f>IF(SUM(J5,O5,S5,X5,AC5,AH5,AN5,AS5),SUM(J5,O5,S5,X5,AC5,AH5,AN5,AS5),"")</f>
        <v>54</v>
      </c>
      <c r="AW5" s="212">
        <v>100</v>
      </c>
      <c r="AX5" s="631"/>
      <c r="AY5" s="615"/>
      <c r="AZ5" s="644"/>
      <c r="BA5" s="640"/>
    </row>
    <row r="6" spans="1:57" ht="15.75" customHeight="1" x14ac:dyDescent="0.5">
      <c r="B6" s="19">
        <v>1</v>
      </c>
      <c r="C6" s="133" t="str">
        <f>IF(นักเรียน!C6="","",นักเรียน!C6)</f>
        <v/>
      </c>
      <c r="D6" s="599" t="str">
        <f>IF(นักเรียน!E6="","",นักเรียน!E6)</f>
        <v/>
      </c>
      <c r="E6" s="600"/>
      <c r="F6" s="363" t="str">
        <f>IF(คุณลักษณะ!F6="","",คุณลักษณะ!F6)</f>
        <v/>
      </c>
      <c r="G6" s="356" t="str">
        <f>IF(คุณลักษณะ!G6="","",คุณลักษณะ!G6)</f>
        <v/>
      </c>
      <c r="H6" s="356" t="str">
        <f>IF(คุณลักษณะ!H6="","",คุณลักษณะ!H6)</f>
        <v/>
      </c>
      <c r="I6" s="356" t="str">
        <f>IF(คุณลักษณะ!I6="","",คุณลักษณะ!I6)</f>
        <v/>
      </c>
      <c r="J6" s="21" t="str">
        <f>IF(SUM(F6:I6),SUM(F6:I6),"")</f>
        <v/>
      </c>
      <c r="K6" s="150" t="str">
        <f>IF(J6="","",ROUND(J6/$J$5*$K$5,0))</f>
        <v/>
      </c>
      <c r="L6" s="151" t="str">
        <f t="shared" ref="L6:L45" si="0">IF(K6="","",VLOOKUP(K6,grade2,4,TRUE))</f>
        <v/>
      </c>
      <c r="M6" s="363" t="str">
        <f>IF(คุณลักษณะ!J6="","",คุณลักษณะ!J6)</f>
        <v/>
      </c>
      <c r="N6" s="356" t="str">
        <f>IF(คุณลักษณะ!K6="","",คุณลักษณะ!K6)</f>
        <v/>
      </c>
      <c r="O6" s="21" t="str">
        <f>IF(SUM(M6:N6),SUM(M6:N6),"")</f>
        <v/>
      </c>
      <c r="P6" s="30" t="str">
        <f>IF(O6="","",ROUND(O6/$O$5*$P$5,0))</f>
        <v/>
      </c>
      <c r="Q6" s="151" t="str">
        <f t="shared" ref="Q6:Q45" si="1">IF(P6="","",VLOOKUP(P6,grade2,4,TRUE))</f>
        <v/>
      </c>
      <c r="R6" s="363" t="str">
        <f>IF(คุณลักษณะ!L6="","",คุณลักษณะ!L6)</f>
        <v/>
      </c>
      <c r="S6" s="21" t="str">
        <f>IF(SUM(R6:R6),SUM(R6:R6),"")</f>
        <v/>
      </c>
      <c r="T6" s="30" t="str">
        <f>IF(S6="","",ROUND(S6/$S$5*$T$5,0))</f>
        <v/>
      </c>
      <c r="U6" s="151" t="str">
        <f t="shared" ref="U6:U45" si="2">IF(T6="","",VLOOKUP(T6,grade2,4,TRUE))</f>
        <v/>
      </c>
      <c r="V6" s="363" t="str">
        <f>IF(คุณลักษณะ!M6="","",คุณลักษณะ!M6)</f>
        <v/>
      </c>
      <c r="W6" s="356" t="str">
        <f>IF(คุณลักษณะ!N6="","",คุณลักษณะ!N6)</f>
        <v/>
      </c>
      <c r="X6" s="21" t="str">
        <f>IF(SUM(V6:W6),SUM(V6:W6),"")</f>
        <v/>
      </c>
      <c r="Y6" s="30" t="str">
        <f>IF(X6="","",ROUND(X6/$X$5*$Y$5,0))</f>
        <v/>
      </c>
      <c r="Z6" s="151" t="str">
        <f t="shared" ref="Z6:Z45" si="3">IF(Y6="","",VLOOKUP(Y6,grade2,4,TRUE))</f>
        <v/>
      </c>
      <c r="AA6" s="363" t="str">
        <f>IF(คุณลักษณะ!O6="","",คุณลักษณะ!O6)</f>
        <v/>
      </c>
      <c r="AB6" s="356" t="str">
        <f>IF(คุณลักษณะ!P6="","",คุณลักษณะ!P6)</f>
        <v/>
      </c>
      <c r="AC6" s="21" t="str">
        <f>IF(SUM(AA6:AB6),SUM(AA6:AB6),"")</f>
        <v/>
      </c>
      <c r="AD6" s="30" t="str">
        <f>IF(AC6="","",ROUND(AC6/$AC$5*$AD$5,0))</f>
        <v/>
      </c>
      <c r="AE6" s="151" t="str">
        <f t="shared" ref="AE6:AE45" si="4">IF(AD6="","",VLOOKUP(AD6,grade2,4,TRUE))</f>
        <v/>
      </c>
      <c r="AF6" s="363" t="str">
        <f>IF(คุณลักษณะ!Q6="","",คุณลักษณะ!Q6)</f>
        <v/>
      </c>
      <c r="AG6" s="356" t="str">
        <f>IF(คุณลักษณะ!R6="","",คุณลักษณะ!R6)</f>
        <v/>
      </c>
      <c r="AH6" s="21" t="str">
        <f>IF(SUM(AF6:AG6),SUM(AF6:AG6),"")</f>
        <v/>
      </c>
      <c r="AI6" s="30" t="str">
        <f>IF(AH6="","",ROUND(AH6/$AH$5*$AI$5,0))</f>
        <v/>
      </c>
      <c r="AJ6" s="151" t="str">
        <f t="shared" ref="AJ6:AJ45" si="5">IF(AI6="","",VLOOKUP(AI6,grade2,4,TRUE))</f>
        <v/>
      </c>
      <c r="AK6" s="363" t="str">
        <f>IF(คุณลักษณะ!S6="","",คุณลักษณะ!S6)</f>
        <v/>
      </c>
      <c r="AL6" s="356" t="str">
        <f>IF(คุณลักษณะ!T6="","",คุณลักษณะ!T6)</f>
        <v/>
      </c>
      <c r="AM6" s="356" t="str">
        <f>IF(คุณลักษณะ!U6="","",คุณลักษณะ!U6)</f>
        <v/>
      </c>
      <c r="AN6" s="21" t="str">
        <f>IF(SUM(AK6:AM6),SUM(AK6:AM6),"")</f>
        <v/>
      </c>
      <c r="AO6" s="25" t="str">
        <f>IF(AN6="","",ROUND(AN6/$AN$5*$AO$5,0))</f>
        <v/>
      </c>
      <c r="AP6" s="151" t="str">
        <f t="shared" ref="AP6:AP45" si="6">IF(AO6="","",VLOOKUP(AO6,grade2,4,TRUE))</f>
        <v/>
      </c>
      <c r="AQ6" s="363" t="str">
        <f>IF(คุณลักษณะ!V6="","",คุณลักษณะ!V6)</f>
        <v/>
      </c>
      <c r="AR6" s="356" t="str">
        <f>IF(คุณลักษณะ!W6="","",คุณลักษณะ!W6)</f>
        <v/>
      </c>
      <c r="AS6" s="28" t="str">
        <f>IF(SUM(AQ6:AR6),SUM(AQ6:AR6),"")</f>
        <v/>
      </c>
      <c r="AT6" s="209" t="str">
        <f>IF(AS6="","",ROUND(AS6/$AS$5*$AT$5,0))</f>
        <v/>
      </c>
      <c r="AU6" s="151" t="str">
        <f t="shared" ref="AU6:AU55" si="7">IF(AT6="","",VLOOKUP(AT6,grade2,4,TRUE))</f>
        <v/>
      </c>
      <c r="AV6" s="208" t="str">
        <f>IF(SUM(J6,O6,S6,X6,AC6,AH6,AN6,AS6),SUM(J6,O6,S6,X6,AC6,AH6,AN6,AS6),"")</f>
        <v/>
      </c>
      <c r="AW6" s="216" t="str">
        <f>IF(OR(นักเรียน!N6="ออก",AV6=""),"",ROUND(AV6/$AV$5*$AW$5,0))</f>
        <v/>
      </c>
      <c r="AX6" s="215" t="str">
        <f>IF(OR(นักเรียน!N6="ออก",AW6=""),"",VLOOKUP(AW6,grade2,5,TRUE))</f>
        <v/>
      </c>
      <c r="AY6" s="23" t="str">
        <f>IF(OR(นักเรียน!N6="ออก",AW6=""),"",VLOOKUP(AW6,grade2,4,TRUE))</f>
        <v/>
      </c>
      <c r="AZ6" s="356" t="str">
        <f>IF(คุณลักษณะ!AB6="","",คุณลักษณะ!AB6)</f>
        <v/>
      </c>
      <c r="BA6" s="357"/>
    </row>
    <row r="7" spans="1:57" ht="15.75" customHeight="1" x14ac:dyDescent="0.5">
      <c r="B7" s="20">
        <v>2</v>
      </c>
      <c r="C7" s="133" t="str">
        <f>IF(นักเรียน!C7="","",นักเรียน!C7)</f>
        <v/>
      </c>
      <c r="D7" s="597" t="str">
        <f>IF(นักเรียน!E7="","",นักเรียน!E7)</f>
        <v/>
      </c>
      <c r="E7" s="598"/>
      <c r="F7" s="363" t="str">
        <f>IF(คุณลักษณะ!F7="","",คุณลักษณะ!F7)</f>
        <v/>
      </c>
      <c r="G7" s="356" t="str">
        <f>IF(คุณลักษณะ!G7="","",คุณลักษณะ!G7)</f>
        <v/>
      </c>
      <c r="H7" s="356" t="str">
        <f>IF(คุณลักษณะ!H7="","",คุณลักษณะ!H7)</f>
        <v/>
      </c>
      <c r="I7" s="356" t="str">
        <f>IF(คุณลักษณะ!I7="","",คุณลักษณะ!I7)</f>
        <v/>
      </c>
      <c r="J7" s="21" t="str">
        <f t="shared" ref="J7:J45" si="8">IF(SUM(F7:I7),SUM(F7:I7),"")</f>
        <v/>
      </c>
      <c r="K7" s="30" t="str">
        <f t="shared" ref="K7:K45" si="9">IF(J7="","",ROUND(J7/$J$5*$K$5,0))</f>
        <v/>
      </c>
      <c r="L7" s="152" t="str">
        <f t="shared" si="0"/>
        <v/>
      </c>
      <c r="M7" s="363" t="str">
        <f>IF(คุณลักษณะ!J7="","",คุณลักษณะ!J7)</f>
        <v/>
      </c>
      <c r="N7" s="356" t="str">
        <f>IF(คุณลักษณะ!K7="","",คุณลักษณะ!K7)</f>
        <v/>
      </c>
      <c r="O7" s="29" t="str">
        <f t="shared" ref="O7:O45" si="10">IF(SUM(M7:N7),SUM(M7:N7),"")</f>
        <v/>
      </c>
      <c r="P7" s="30" t="str">
        <f t="shared" ref="P7:P45" si="11">IF(O7="","",ROUND(O7/$O$5*$P$5,0))</f>
        <v/>
      </c>
      <c r="Q7" s="152" t="str">
        <f t="shared" si="1"/>
        <v/>
      </c>
      <c r="R7" s="364" t="str">
        <f>IF(คุณลักษณะ!L7="","",คุณลักษณะ!L7)</f>
        <v/>
      </c>
      <c r="S7" s="29" t="str">
        <f t="shared" ref="S7:S45" si="12">IF(SUM(R7:R7),SUM(R7:R7),"")</f>
        <v/>
      </c>
      <c r="T7" s="30" t="str">
        <f t="shared" ref="T7:T45" si="13">IF(S7="","",ROUND(S7/$S$5*$T$5,0))</f>
        <v/>
      </c>
      <c r="U7" s="152" t="str">
        <f t="shared" si="2"/>
        <v/>
      </c>
      <c r="V7" s="364" t="str">
        <f>IF(คุณลักษณะ!M7="","",คุณลักษณะ!M7)</f>
        <v/>
      </c>
      <c r="W7" s="365" t="str">
        <f>IF(คุณลักษณะ!N7="","",คุณลักษณะ!N7)</f>
        <v/>
      </c>
      <c r="X7" s="29" t="str">
        <f t="shared" ref="X7:X45" si="14">IF(SUM(V7:W7),SUM(V7:W7),"")</f>
        <v/>
      </c>
      <c r="Y7" s="30" t="str">
        <f t="shared" ref="Y7:Y45" si="15">IF(X7="","",ROUND(X7/$X$5*$Y$5,0))</f>
        <v/>
      </c>
      <c r="Z7" s="152" t="str">
        <f t="shared" si="3"/>
        <v/>
      </c>
      <c r="AA7" s="364" t="str">
        <f>IF(คุณลักษณะ!O7="","",คุณลักษณะ!O7)</f>
        <v/>
      </c>
      <c r="AB7" s="365" t="str">
        <f>IF(คุณลักษณะ!P7="","",คุณลักษณะ!P7)</f>
        <v/>
      </c>
      <c r="AC7" s="29" t="str">
        <f t="shared" ref="AC7:AC45" si="16">IF(SUM(AA7:AB7),SUM(AA7:AB7),"")</f>
        <v/>
      </c>
      <c r="AD7" s="30" t="str">
        <f t="shared" ref="AD7:AD45" si="17">IF(AC7="","",ROUND(AC7/$AC$5*$AD$5,0))</f>
        <v/>
      </c>
      <c r="AE7" s="152" t="str">
        <f t="shared" si="4"/>
        <v/>
      </c>
      <c r="AF7" s="364" t="str">
        <f>IF(คุณลักษณะ!Q7="","",คุณลักษณะ!Q7)</f>
        <v/>
      </c>
      <c r="AG7" s="365" t="str">
        <f>IF(คุณลักษณะ!R7="","",คุณลักษณะ!R7)</f>
        <v/>
      </c>
      <c r="AH7" s="29" t="str">
        <f t="shared" ref="AH7:AH45" si="18">IF(SUM(AF7:AG7),SUM(AF7:AG7),"")</f>
        <v/>
      </c>
      <c r="AI7" s="136" t="str">
        <f t="shared" ref="AI7:AI45" si="19">IF(AH7="","",ROUND(AH7/$AH$5*$AI$5,0))</f>
        <v/>
      </c>
      <c r="AJ7" s="152" t="str">
        <f t="shared" si="5"/>
        <v/>
      </c>
      <c r="AK7" s="364" t="str">
        <f>IF(คุณลักษณะ!S7="","",คุณลักษณะ!S7)</f>
        <v/>
      </c>
      <c r="AL7" s="365" t="str">
        <f>IF(คุณลักษณะ!T7="","",คุณลักษณะ!T7)</f>
        <v/>
      </c>
      <c r="AM7" s="365" t="str">
        <f>IF(คุณลักษณะ!U7="","",คุณลักษณะ!U7)</f>
        <v/>
      </c>
      <c r="AN7" s="29" t="str">
        <f t="shared" ref="AN7:AN45" si="20">IF(SUM(AK7:AM7),SUM(AK7:AM7),"")</f>
        <v/>
      </c>
      <c r="AO7" s="136" t="str">
        <f t="shared" ref="AO7:AO45" si="21">IF(AN7="","",ROUND(AN7/$AN$5*$AO$5,0))</f>
        <v/>
      </c>
      <c r="AP7" s="152" t="str">
        <f t="shared" si="6"/>
        <v/>
      </c>
      <c r="AQ7" s="364" t="str">
        <f>IF(คุณลักษณะ!V7="","",คุณลักษณะ!V7)</f>
        <v/>
      </c>
      <c r="AR7" s="365" t="str">
        <f>IF(คุณลักษณะ!W7="","",คุณลักษณะ!W7)</f>
        <v/>
      </c>
      <c r="AS7" s="29" t="str">
        <f>IF(SUM(AQ7:AR7),SUM(AQ7:AR7),"")</f>
        <v/>
      </c>
      <c r="AT7" s="209" t="str">
        <f t="shared" ref="AT7:AT55" si="22">IF(AS7="","",ROUND(AS7/$AS$5*$AT$5,0))</f>
        <v/>
      </c>
      <c r="AU7" s="152" t="str">
        <f t="shared" si="7"/>
        <v/>
      </c>
      <c r="AV7" s="370" t="str">
        <f t="shared" ref="AV7:AV55" si="23">IF(SUM(J7,O7,S7,X7,AC7,AH7,AN7,AS7),SUM(J7,O7,S7,X7,AC7,AH7,AN7,AS7),"")</f>
        <v/>
      </c>
      <c r="AW7" s="216" t="str">
        <f>IF(OR(นักเรียน!N7="ออก",AV7=""),"",ROUND(AV7/$AV$5*$AW$5,0))</f>
        <v/>
      </c>
      <c r="AX7" s="215" t="str">
        <f>IF(OR(นักเรียน!N7="ออก",AW7=""),"",VLOOKUP(AW7,grade2,5,TRUE))</f>
        <v/>
      </c>
      <c r="AY7" s="23" t="str">
        <f>IF(OR(นักเรียน!N7="ออก",AW7=""),"",VLOOKUP(AW7,grade2,4,TRUE))</f>
        <v/>
      </c>
      <c r="AZ7" s="356" t="str">
        <f>IF(คุณลักษณะ!AB7="","",คุณลักษณะ!AB7)</f>
        <v/>
      </c>
      <c r="BA7" s="358"/>
    </row>
    <row r="8" spans="1:57" ht="15.75" customHeight="1" x14ac:dyDescent="0.5">
      <c r="B8" s="20">
        <v>3</v>
      </c>
      <c r="C8" s="133" t="str">
        <f>IF(นักเรียน!C8="","",นักเรียน!C8)</f>
        <v/>
      </c>
      <c r="D8" s="597" t="str">
        <f>IF(นักเรียน!E8="","",นักเรียน!E8)</f>
        <v/>
      </c>
      <c r="E8" s="598"/>
      <c r="F8" s="363" t="str">
        <f>IF(คุณลักษณะ!F8="","",คุณลักษณะ!F8)</f>
        <v/>
      </c>
      <c r="G8" s="356" t="str">
        <f>IF(คุณลักษณะ!G8="","",คุณลักษณะ!G8)</f>
        <v/>
      </c>
      <c r="H8" s="356" t="str">
        <f>IF(คุณลักษณะ!H8="","",คุณลักษณะ!H8)</f>
        <v/>
      </c>
      <c r="I8" s="356" t="str">
        <f>IF(คุณลักษณะ!I8="","",คุณลักษณะ!I8)</f>
        <v/>
      </c>
      <c r="J8" s="21" t="str">
        <f t="shared" si="8"/>
        <v/>
      </c>
      <c r="K8" s="30" t="str">
        <f t="shared" si="9"/>
        <v/>
      </c>
      <c r="L8" s="152" t="str">
        <f t="shared" si="0"/>
        <v/>
      </c>
      <c r="M8" s="363" t="str">
        <f>IF(คุณลักษณะ!J8="","",คุณลักษณะ!J8)</f>
        <v/>
      </c>
      <c r="N8" s="356" t="str">
        <f>IF(คุณลักษณะ!K8="","",คุณลักษณะ!K8)</f>
        <v/>
      </c>
      <c r="O8" s="29" t="str">
        <f t="shared" si="10"/>
        <v/>
      </c>
      <c r="P8" s="30" t="str">
        <f t="shared" si="11"/>
        <v/>
      </c>
      <c r="Q8" s="152" t="str">
        <f t="shared" si="1"/>
        <v/>
      </c>
      <c r="R8" s="364" t="str">
        <f>IF(คุณลักษณะ!L8="","",คุณลักษณะ!L8)</f>
        <v/>
      </c>
      <c r="S8" s="29" t="str">
        <f t="shared" si="12"/>
        <v/>
      </c>
      <c r="T8" s="30" t="str">
        <f t="shared" si="13"/>
        <v/>
      </c>
      <c r="U8" s="152" t="str">
        <f t="shared" si="2"/>
        <v/>
      </c>
      <c r="V8" s="364" t="str">
        <f>IF(คุณลักษณะ!M8="","",คุณลักษณะ!M8)</f>
        <v/>
      </c>
      <c r="W8" s="365" t="str">
        <f>IF(คุณลักษณะ!N8="","",คุณลักษณะ!N8)</f>
        <v/>
      </c>
      <c r="X8" s="29" t="str">
        <f t="shared" si="14"/>
        <v/>
      </c>
      <c r="Y8" s="30" t="str">
        <f t="shared" si="15"/>
        <v/>
      </c>
      <c r="Z8" s="152" t="str">
        <f t="shared" si="3"/>
        <v/>
      </c>
      <c r="AA8" s="364" t="str">
        <f>IF(คุณลักษณะ!O8="","",คุณลักษณะ!O8)</f>
        <v/>
      </c>
      <c r="AB8" s="365" t="str">
        <f>IF(คุณลักษณะ!P8="","",คุณลักษณะ!P8)</f>
        <v/>
      </c>
      <c r="AC8" s="29" t="str">
        <f t="shared" si="16"/>
        <v/>
      </c>
      <c r="AD8" s="30" t="str">
        <f t="shared" si="17"/>
        <v/>
      </c>
      <c r="AE8" s="152" t="str">
        <f t="shared" si="4"/>
        <v/>
      </c>
      <c r="AF8" s="364" t="str">
        <f>IF(คุณลักษณะ!Q8="","",คุณลักษณะ!Q8)</f>
        <v/>
      </c>
      <c r="AG8" s="365" t="str">
        <f>IF(คุณลักษณะ!R8="","",คุณลักษณะ!R8)</f>
        <v/>
      </c>
      <c r="AH8" s="29" t="str">
        <f t="shared" si="18"/>
        <v/>
      </c>
      <c r="AI8" s="136" t="str">
        <f t="shared" si="19"/>
        <v/>
      </c>
      <c r="AJ8" s="152" t="str">
        <f t="shared" si="5"/>
        <v/>
      </c>
      <c r="AK8" s="364" t="str">
        <f>IF(คุณลักษณะ!S8="","",คุณลักษณะ!S8)</f>
        <v/>
      </c>
      <c r="AL8" s="365" t="str">
        <f>IF(คุณลักษณะ!T8="","",คุณลักษณะ!T8)</f>
        <v/>
      </c>
      <c r="AM8" s="365" t="str">
        <f>IF(คุณลักษณะ!U8="","",คุณลักษณะ!U8)</f>
        <v/>
      </c>
      <c r="AN8" s="29" t="str">
        <f t="shared" si="20"/>
        <v/>
      </c>
      <c r="AO8" s="136" t="str">
        <f t="shared" si="21"/>
        <v/>
      </c>
      <c r="AP8" s="152" t="str">
        <f t="shared" si="6"/>
        <v/>
      </c>
      <c r="AQ8" s="364" t="str">
        <f>IF(คุณลักษณะ!V8="","",คุณลักษณะ!V8)</f>
        <v/>
      </c>
      <c r="AR8" s="365" t="str">
        <f>IF(คุณลักษณะ!W8="","",คุณลักษณะ!W8)</f>
        <v/>
      </c>
      <c r="AS8" s="29" t="str">
        <f t="shared" ref="AS8:AS55" si="24">IF(SUM(AQ8:AR8),SUM(AQ8:AR8),"")</f>
        <v/>
      </c>
      <c r="AT8" s="209" t="str">
        <f t="shared" si="22"/>
        <v/>
      </c>
      <c r="AU8" s="152" t="str">
        <f t="shared" si="7"/>
        <v/>
      </c>
      <c r="AV8" s="370" t="str">
        <f t="shared" si="23"/>
        <v/>
      </c>
      <c r="AW8" s="216" t="str">
        <f>IF(OR(นักเรียน!N8="ออก",AV8=""),"",ROUND(AV8/$AV$5*$AW$5,0))</f>
        <v/>
      </c>
      <c r="AX8" s="215" t="str">
        <f>IF(OR(นักเรียน!N8="ออก",AW8=""),"",VLOOKUP(AW8,grade2,5,TRUE))</f>
        <v/>
      </c>
      <c r="AY8" s="23" t="str">
        <f>IF(OR(นักเรียน!N8="ออก",AW8=""),"",VLOOKUP(AW8,grade2,4,TRUE))</f>
        <v/>
      </c>
      <c r="AZ8" s="356" t="str">
        <f>IF(คุณลักษณะ!AB8="","",คุณลักษณะ!AB8)</f>
        <v/>
      </c>
      <c r="BA8" s="358"/>
    </row>
    <row r="9" spans="1:57" ht="15.75" customHeight="1" x14ac:dyDescent="0.5">
      <c r="B9" s="20">
        <v>4</v>
      </c>
      <c r="C9" s="133" t="str">
        <f>IF(นักเรียน!C9="","",นักเรียน!C9)</f>
        <v/>
      </c>
      <c r="D9" s="597" t="str">
        <f>IF(นักเรียน!E9="","",นักเรียน!E9)</f>
        <v/>
      </c>
      <c r="E9" s="598"/>
      <c r="F9" s="363" t="str">
        <f>IF(คุณลักษณะ!F9="","",คุณลักษณะ!F9)</f>
        <v/>
      </c>
      <c r="G9" s="356" t="str">
        <f>IF(คุณลักษณะ!G9="","",คุณลักษณะ!G9)</f>
        <v/>
      </c>
      <c r="H9" s="356" t="str">
        <f>IF(คุณลักษณะ!H9="","",คุณลักษณะ!H9)</f>
        <v/>
      </c>
      <c r="I9" s="356" t="str">
        <f>IF(คุณลักษณะ!I9="","",คุณลักษณะ!I9)</f>
        <v/>
      </c>
      <c r="J9" s="21" t="str">
        <f t="shared" si="8"/>
        <v/>
      </c>
      <c r="K9" s="30" t="str">
        <f t="shared" si="9"/>
        <v/>
      </c>
      <c r="L9" s="152" t="str">
        <f t="shared" si="0"/>
        <v/>
      </c>
      <c r="M9" s="363" t="str">
        <f>IF(คุณลักษณะ!J9="","",คุณลักษณะ!J9)</f>
        <v/>
      </c>
      <c r="N9" s="356" t="str">
        <f>IF(คุณลักษณะ!K9="","",คุณลักษณะ!K9)</f>
        <v/>
      </c>
      <c r="O9" s="29" t="str">
        <f t="shared" si="10"/>
        <v/>
      </c>
      <c r="P9" s="30" t="str">
        <f t="shared" si="11"/>
        <v/>
      </c>
      <c r="Q9" s="152" t="str">
        <f t="shared" si="1"/>
        <v/>
      </c>
      <c r="R9" s="364" t="str">
        <f>IF(คุณลักษณะ!L9="","",คุณลักษณะ!L9)</f>
        <v/>
      </c>
      <c r="S9" s="29" t="str">
        <f t="shared" si="12"/>
        <v/>
      </c>
      <c r="T9" s="30" t="str">
        <f t="shared" si="13"/>
        <v/>
      </c>
      <c r="U9" s="152" t="str">
        <f t="shared" si="2"/>
        <v/>
      </c>
      <c r="V9" s="364" t="str">
        <f>IF(คุณลักษณะ!M9="","",คุณลักษณะ!M9)</f>
        <v/>
      </c>
      <c r="W9" s="365" t="str">
        <f>IF(คุณลักษณะ!N9="","",คุณลักษณะ!N9)</f>
        <v/>
      </c>
      <c r="X9" s="29" t="str">
        <f t="shared" si="14"/>
        <v/>
      </c>
      <c r="Y9" s="30" t="str">
        <f t="shared" si="15"/>
        <v/>
      </c>
      <c r="Z9" s="152" t="str">
        <f t="shared" si="3"/>
        <v/>
      </c>
      <c r="AA9" s="364" t="str">
        <f>IF(คุณลักษณะ!O9="","",คุณลักษณะ!O9)</f>
        <v/>
      </c>
      <c r="AB9" s="365" t="str">
        <f>IF(คุณลักษณะ!P9="","",คุณลักษณะ!P9)</f>
        <v/>
      </c>
      <c r="AC9" s="29" t="str">
        <f t="shared" si="16"/>
        <v/>
      </c>
      <c r="AD9" s="30" t="str">
        <f t="shared" si="17"/>
        <v/>
      </c>
      <c r="AE9" s="152" t="str">
        <f t="shared" si="4"/>
        <v/>
      </c>
      <c r="AF9" s="364" t="str">
        <f>IF(คุณลักษณะ!Q9="","",คุณลักษณะ!Q9)</f>
        <v/>
      </c>
      <c r="AG9" s="365" t="str">
        <f>IF(คุณลักษณะ!R9="","",คุณลักษณะ!R9)</f>
        <v/>
      </c>
      <c r="AH9" s="29" t="str">
        <f t="shared" si="18"/>
        <v/>
      </c>
      <c r="AI9" s="136" t="str">
        <f t="shared" si="19"/>
        <v/>
      </c>
      <c r="AJ9" s="152" t="str">
        <f t="shared" si="5"/>
        <v/>
      </c>
      <c r="AK9" s="364" t="str">
        <f>IF(คุณลักษณะ!S9="","",คุณลักษณะ!S9)</f>
        <v/>
      </c>
      <c r="AL9" s="365" t="str">
        <f>IF(คุณลักษณะ!T9="","",คุณลักษณะ!T9)</f>
        <v/>
      </c>
      <c r="AM9" s="365" t="str">
        <f>IF(คุณลักษณะ!U9="","",คุณลักษณะ!U9)</f>
        <v/>
      </c>
      <c r="AN9" s="29" t="str">
        <f t="shared" si="20"/>
        <v/>
      </c>
      <c r="AO9" s="136" t="str">
        <f t="shared" si="21"/>
        <v/>
      </c>
      <c r="AP9" s="152" t="str">
        <f t="shared" si="6"/>
        <v/>
      </c>
      <c r="AQ9" s="364" t="str">
        <f>IF(คุณลักษณะ!V9="","",คุณลักษณะ!V9)</f>
        <v/>
      </c>
      <c r="AR9" s="365" t="str">
        <f>IF(คุณลักษณะ!W9="","",คุณลักษณะ!W9)</f>
        <v/>
      </c>
      <c r="AS9" s="29" t="str">
        <f t="shared" si="24"/>
        <v/>
      </c>
      <c r="AT9" s="209" t="str">
        <f t="shared" si="22"/>
        <v/>
      </c>
      <c r="AU9" s="152" t="str">
        <f t="shared" si="7"/>
        <v/>
      </c>
      <c r="AV9" s="370" t="str">
        <f t="shared" si="23"/>
        <v/>
      </c>
      <c r="AW9" s="216" t="str">
        <f>IF(OR(นักเรียน!N9="ออก",AV9=""),"",ROUND(AV9/$AV$5*$AW$5,0))</f>
        <v/>
      </c>
      <c r="AX9" s="215" t="str">
        <f>IF(OR(นักเรียน!N9="ออก",AW9=""),"",VLOOKUP(AW9,grade2,5,TRUE))</f>
        <v/>
      </c>
      <c r="AY9" s="23" t="str">
        <f>IF(OR(นักเรียน!N9="ออก",AW9=""),"",VLOOKUP(AW9,grade2,4,TRUE))</f>
        <v/>
      </c>
      <c r="AZ9" s="356" t="str">
        <f>IF(คุณลักษณะ!AB9="","",คุณลักษณะ!AB9)</f>
        <v/>
      </c>
      <c r="BA9" s="358"/>
    </row>
    <row r="10" spans="1:57" ht="15.75" customHeight="1" x14ac:dyDescent="0.5">
      <c r="B10" s="19">
        <v>5</v>
      </c>
      <c r="C10" s="133" t="str">
        <f>IF(นักเรียน!C10="","",นักเรียน!C10)</f>
        <v/>
      </c>
      <c r="D10" s="597" t="str">
        <f>IF(นักเรียน!E10="","",นักเรียน!E10)</f>
        <v/>
      </c>
      <c r="E10" s="598"/>
      <c r="F10" s="363" t="str">
        <f>IF(คุณลักษณะ!F10="","",คุณลักษณะ!F10)</f>
        <v/>
      </c>
      <c r="G10" s="356" t="str">
        <f>IF(คุณลักษณะ!G10="","",คุณลักษณะ!G10)</f>
        <v/>
      </c>
      <c r="H10" s="356" t="str">
        <f>IF(คุณลักษณะ!H10="","",คุณลักษณะ!H10)</f>
        <v/>
      </c>
      <c r="I10" s="356" t="str">
        <f>IF(คุณลักษณะ!I10="","",คุณลักษณะ!I10)</f>
        <v/>
      </c>
      <c r="J10" s="21" t="str">
        <f t="shared" si="8"/>
        <v/>
      </c>
      <c r="K10" s="30" t="str">
        <f t="shared" si="9"/>
        <v/>
      </c>
      <c r="L10" s="152" t="str">
        <f t="shared" si="0"/>
        <v/>
      </c>
      <c r="M10" s="363" t="str">
        <f>IF(คุณลักษณะ!J10="","",คุณลักษณะ!J10)</f>
        <v/>
      </c>
      <c r="N10" s="356" t="str">
        <f>IF(คุณลักษณะ!K10="","",คุณลักษณะ!K10)</f>
        <v/>
      </c>
      <c r="O10" s="29" t="str">
        <f t="shared" si="10"/>
        <v/>
      </c>
      <c r="P10" s="30" t="str">
        <f t="shared" si="11"/>
        <v/>
      </c>
      <c r="Q10" s="152" t="str">
        <f t="shared" si="1"/>
        <v/>
      </c>
      <c r="R10" s="364" t="str">
        <f>IF(คุณลักษณะ!L10="","",คุณลักษณะ!L10)</f>
        <v/>
      </c>
      <c r="S10" s="29" t="str">
        <f t="shared" si="12"/>
        <v/>
      </c>
      <c r="T10" s="30" t="str">
        <f t="shared" si="13"/>
        <v/>
      </c>
      <c r="U10" s="152" t="str">
        <f t="shared" si="2"/>
        <v/>
      </c>
      <c r="V10" s="364" t="str">
        <f>IF(คุณลักษณะ!M10="","",คุณลักษณะ!M10)</f>
        <v/>
      </c>
      <c r="W10" s="365" t="str">
        <f>IF(คุณลักษณะ!N10="","",คุณลักษณะ!N10)</f>
        <v/>
      </c>
      <c r="X10" s="29" t="str">
        <f t="shared" si="14"/>
        <v/>
      </c>
      <c r="Y10" s="30" t="str">
        <f t="shared" si="15"/>
        <v/>
      </c>
      <c r="Z10" s="152" t="str">
        <f t="shared" si="3"/>
        <v/>
      </c>
      <c r="AA10" s="364" t="str">
        <f>IF(คุณลักษณะ!O10="","",คุณลักษณะ!O10)</f>
        <v/>
      </c>
      <c r="AB10" s="365" t="str">
        <f>IF(คุณลักษณะ!P10="","",คุณลักษณะ!P10)</f>
        <v/>
      </c>
      <c r="AC10" s="29" t="str">
        <f t="shared" si="16"/>
        <v/>
      </c>
      <c r="AD10" s="30" t="str">
        <f t="shared" si="17"/>
        <v/>
      </c>
      <c r="AE10" s="152" t="str">
        <f t="shared" si="4"/>
        <v/>
      </c>
      <c r="AF10" s="364" t="str">
        <f>IF(คุณลักษณะ!Q10="","",คุณลักษณะ!Q10)</f>
        <v/>
      </c>
      <c r="AG10" s="365" t="str">
        <f>IF(คุณลักษณะ!R10="","",คุณลักษณะ!R10)</f>
        <v/>
      </c>
      <c r="AH10" s="29" t="str">
        <f t="shared" si="18"/>
        <v/>
      </c>
      <c r="AI10" s="136" t="str">
        <f t="shared" si="19"/>
        <v/>
      </c>
      <c r="AJ10" s="152" t="str">
        <f t="shared" si="5"/>
        <v/>
      </c>
      <c r="AK10" s="364" t="str">
        <f>IF(คุณลักษณะ!S10="","",คุณลักษณะ!S10)</f>
        <v/>
      </c>
      <c r="AL10" s="365" t="str">
        <f>IF(คุณลักษณะ!T10="","",คุณลักษณะ!T10)</f>
        <v/>
      </c>
      <c r="AM10" s="365" t="str">
        <f>IF(คุณลักษณะ!U10="","",คุณลักษณะ!U10)</f>
        <v/>
      </c>
      <c r="AN10" s="29" t="str">
        <f t="shared" si="20"/>
        <v/>
      </c>
      <c r="AO10" s="136" t="str">
        <f t="shared" si="21"/>
        <v/>
      </c>
      <c r="AP10" s="152" t="str">
        <f t="shared" si="6"/>
        <v/>
      </c>
      <c r="AQ10" s="364" t="str">
        <f>IF(คุณลักษณะ!V10="","",คุณลักษณะ!V10)</f>
        <v/>
      </c>
      <c r="AR10" s="365" t="str">
        <f>IF(คุณลักษณะ!W10="","",คุณลักษณะ!W10)</f>
        <v/>
      </c>
      <c r="AS10" s="29" t="str">
        <f t="shared" si="24"/>
        <v/>
      </c>
      <c r="AT10" s="209" t="str">
        <f t="shared" si="22"/>
        <v/>
      </c>
      <c r="AU10" s="152" t="str">
        <f t="shared" si="7"/>
        <v/>
      </c>
      <c r="AV10" s="370" t="str">
        <f t="shared" si="23"/>
        <v/>
      </c>
      <c r="AW10" s="216" t="str">
        <f>IF(OR(นักเรียน!N10="ออก",AV10=""),"",ROUND(AV10/$AV$5*$AW$5,0))</f>
        <v/>
      </c>
      <c r="AX10" s="215" t="str">
        <f>IF(OR(นักเรียน!N10="ออก",AW10=""),"",VLOOKUP(AW10,grade2,5,TRUE))</f>
        <v/>
      </c>
      <c r="AY10" s="23" t="str">
        <f>IF(OR(นักเรียน!N10="ออก",AW10=""),"",VLOOKUP(AW10,grade2,4,TRUE))</f>
        <v/>
      </c>
      <c r="AZ10" s="356" t="str">
        <f>IF(คุณลักษณะ!AB10="","",คุณลักษณะ!AB10)</f>
        <v/>
      </c>
      <c r="BA10" s="358"/>
    </row>
    <row r="11" spans="1:57" ht="15.75" customHeight="1" x14ac:dyDescent="0.5">
      <c r="B11" s="20">
        <v>6</v>
      </c>
      <c r="C11" s="133" t="str">
        <f>IF(นักเรียน!C11="","",นักเรียน!C11)</f>
        <v/>
      </c>
      <c r="D11" s="597" t="str">
        <f>IF(นักเรียน!E11="","",นักเรียน!E11)</f>
        <v/>
      </c>
      <c r="E11" s="598"/>
      <c r="F11" s="363" t="str">
        <f>IF(คุณลักษณะ!F11="","",คุณลักษณะ!F11)</f>
        <v/>
      </c>
      <c r="G11" s="356" t="str">
        <f>IF(คุณลักษณะ!G11="","",คุณลักษณะ!G11)</f>
        <v/>
      </c>
      <c r="H11" s="356" t="str">
        <f>IF(คุณลักษณะ!H11="","",คุณลักษณะ!H11)</f>
        <v/>
      </c>
      <c r="I11" s="356" t="str">
        <f>IF(คุณลักษณะ!I11="","",คุณลักษณะ!I11)</f>
        <v/>
      </c>
      <c r="J11" s="21" t="str">
        <f t="shared" si="8"/>
        <v/>
      </c>
      <c r="K11" s="30" t="str">
        <f t="shared" si="9"/>
        <v/>
      </c>
      <c r="L11" s="152" t="str">
        <f t="shared" si="0"/>
        <v/>
      </c>
      <c r="M11" s="363" t="str">
        <f>IF(คุณลักษณะ!J11="","",คุณลักษณะ!J11)</f>
        <v/>
      </c>
      <c r="N11" s="356" t="str">
        <f>IF(คุณลักษณะ!K11="","",คุณลักษณะ!K11)</f>
        <v/>
      </c>
      <c r="O11" s="29" t="str">
        <f t="shared" si="10"/>
        <v/>
      </c>
      <c r="P11" s="30" t="str">
        <f t="shared" si="11"/>
        <v/>
      </c>
      <c r="Q11" s="152" t="str">
        <f t="shared" si="1"/>
        <v/>
      </c>
      <c r="R11" s="364" t="str">
        <f>IF(คุณลักษณะ!L11="","",คุณลักษณะ!L11)</f>
        <v/>
      </c>
      <c r="S11" s="29" t="str">
        <f t="shared" si="12"/>
        <v/>
      </c>
      <c r="T11" s="30" t="str">
        <f t="shared" si="13"/>
        <v/>
      </c>
      <c r="U11" s="152" t="str">
        <f t="shared" si="2"/>
        <v/>
      </c>
      <c r="V11" s="364" t="str">
        <f>IF(คุณลักษณะ!M11="","",คุณลักษณะ!M11)</f>
        <v/>
      </c>
      <c r="W11" s="365" t="str">
        <f>IF(คุณลักษณะ!N11="","",คุณลักษณะ!N11)</f>
        <v/>
      </c>
      <c r="X11" s="29" t="str">
        <f t="shared" si="14"/>
        <v/>
      </c>
      <c r="Y11" s="30" t="str">
        <f t="shared" si="15"/>
        <v/>
      </c>
      <c r="Z11" s="152" t="str">
        <f t="shared" si="3"/>
        <v/>
      </c>
      <c r="AA11" s="364" t="str">
        <f>IF(คุณลักษณะ!O11="","",คุณลักษณะ!O11)</f>
        <v/>
      </c>
      <c r="AB11" s="365" t="str">
        <f>IF(คุณลักษณะ!P11="","",คุณลักษณะ!P11)</f>
        <v/>
      </c>
      <c r="AC11" s="29" t="str">
        <f t="shared" si="16"/>
        <v/>
      </c>
      <c r="AD11" s="30" t="str">
        <f t="shared" si="17"/>
        <v/>
      </c>
      <c r="AE11" s="152" t="str">
        <f t="shared" si="4"/>
        <v/>
      </c>
      <c r="AF11" s="364" t="str">
        <f>IF(คุณลักษณะ!Q11="","",คุณลักษณะ!Q11)</f>
        <v/>
      </c>
      <c r="AG11" s="365" t="str">
        <f>IF(คุณลักษณะ!R11="","",คุณลักษณะ!R11)</f>
        <v/>
      </c>
      <c r="AH11" s="29" t="str">
        <f t="shared" si="18"/>
        <v/>
      </c>
      <c r="AI11" s="136" t="str">
        <f t="shared" si="19"/>
        <v/>
      </c>
      <c r="AJ11" s="152" t="str">
        <f t="shared" si="5"/>
        <v/>
      </c>
      <c r="AK11" s="364" t="str">
        <f>IF(คุณลักษณะ!S11="","",คุณลักษณะ!S11)</f>
        <v/>
      </c>
      <c r="AL11" s="365" t="str">
        <f>IF(คุณลักษณะ!T11="","",คุณลักษณะ!T11)</f>
        <v/>
      </c>
      <c r="AM11" s="365" t="str">
        <f>IF(คุณลักษณะ!U11="","",คุณลักษณะ!U11)</f>
        <v/>
      </c>
      <c r="AN11" s="29" t="str">
        <f t="shared" si="20"/>
        <v/>
      </c>
      <c r="AO11" s="136" t="str">
        <f t="shared" si="21"/>
        <v/>
      </c>
      <c r="AP11" s="152" t="str">
        <f t="shared" si="6"/>
        <v/>
      </c>
      <c r="AQ11" s="364" t="str">
        <f>IF(คุณลักษณะ!V11="","",คุณลักษณะ!V11)</f>
        <v/>
      </c>
      <c r="AR11" s="365" t="str">
        <f>IF(คุณลักษณะ!W11="","",คุณลักษณะ!W11)</f>
        <v/>
      </c>
      <c r="AS11" s="29" t="str">
        <f t="shared" si="24"/>
        <v/>
      </c>
      <c r="AT11" s="209" t="str">
        <f t="shared" si="22"/>
        <v/>
      </c>
      <c r="AU11" s="152" t="str">
        <f t="shared" si="7"/>
        <v/>
      </c>
      <c r="AV11" s="370" t="str">
        <f t="shared" si="23"/>
        <v/>
      </c>
      <c r="AW11" s="216" t="str">
        <f>IF(OR(นักเรียน!N11="ออก",AV11=""),"",ROUND(AV11/$AV$5*$AW$5,0))</f>
        <v/>
      </c>
      <c r="AX11" s="215" t="str">
        <f>IF(OR(นักเรียน!N11="ออก",AW11=""),"",VLOOKUP(AW11,grade2,5,TRUE))</f>
        <v/>
      </c>
      <c r="AY11" s="23" t="str">
        <f>IF(OR(นักเรียน!N11="ออก",AW11=""),"",VLOOKUP(AW11,grade2,4,TRUE))</f>
        <v/>
      </c>
      <c r="AZ11" s="356" t="str">
        <f>IF(คุณลักษณะ!AB11="","",คุณลักษณะ!AB11)</f>
        <v/>
      </c>
      <c r="BA11" s="358"/>
    </row>
    <row r="12" spans="1:57" ht="15.75" customHeight="1" x14ac:dyDescent="0.5">
      <c r="B12" s="20">
        <v>7</v>
      </c>
      <c r="C12" s="133" t="str">
        <f>IF(นักเรียน!C12="","",นักเรียน!C12)</f>
        <v/>
      </c>
      <c r="D12" s="597" t="str">
        <f>IF(นักเรียน!E12="","",นักเรียน!E12)</f>
        <v/>
      </c>
      <c r="E12" s="598"/>
      <c r="F12" s="363" t="str">
        <f>IF(คุณลักษณะ!F12="","",คุณลักษณะ!F12)</f>
        <v/>
      </c>
      <c r="G12" s="356" t="str">
        <f>IF(คุณลักษณะ!G12="","",คุณลักษณะ!G12)</f>
        <v/>
      </c>
      <c r="H12" s="356" t="str">
        <f>IF(คุณลักษณะ!H12="","",คุณลักษณะ!H12)</f>
        <v/>
      </c>
      <c r="I12" s="356" t="str">
        <f>IF(คุณลักษณะ!I12="","",คุณลักษณะ!I12)</f>
        <v/>
      </c>
      <c r="J12" s="21" t="str">
        <f t="shared" si="8"/>
        <v/>
      </c>
      <c r="K12" s="30" t="str">
        <f t="shared" si="9"/>
        <v/>
      </c>
      <c r="L12" s="152" t="str">
        <f t="shared" si="0"/>
        <v/>
      </c>
      <c r="M12" s="363" t="str">
        <f>IF(คุณลักษณะ!J12="","",คุณลักษณะ!J12)</f>
        <v/>
      </c>
      <c r="N12" s="356" t="str">
        <f>IF(คุณลักษณะ!K12="","",คุณลักษณะ!K12)</f>
        <v/>
      </c>
      <c r="O12" s="29" t="str">
        <f t="shared" si="10"/>
        <v/>
      </c>
      <c r="P12" s="30" t="str">
        <f t="shared" si="11"/>
        <v/>
      </c>
      <c r="Q12" s="152" t="str">
        <f t="shared" si="1"/>
        <v/>
      </c>
      <c r="R12" s="364" t="str">
        <f>IF(คุณลักษณะ!L12="","",คุณลักษณะ!L12)</f>
        <v/>
      </c>
      <c r="S12" s="29" t="str">
        <f t="shared" si="12"/>
        <v/>
      </c>
      <c r="T12" s="30" t="str">
        <f t="shared" si="13"/>
        <v/>
      </c>
      <c r="U12" s="152" t="str">
        <f t="shared" si="2"/>
        <v/>
      </c>
      <c r="V12" s="364" t="str">
        <f>IF(คุณลักษณะ!M12="","",คุณลักษณะ!M12)</f>
        <v/>
      </c>
      <c r="W12" s="365" t="str">
        <f>IF(คุณลักษณะ!N12="","",คุณลักษณะ!N12)</f>
        <v/>
      </c>
      <c r="X12" s="29" t="str">
        <f t="shared" si="14"/>
        <v/>
      </c>
      <c r="Y12" s="30" t="str">
        <f t="shared" si="15"/>
        <v/>
      </c>
      <c r="Z12" s="152" t="str">
        <f t="shared" si="3"/>
        <v/>
      </c>
      <c r="AA12" s="364" t="str">
        <f>IF(คุณลักษณะ!O12="","",คุณลักษณะ!O12)</f>
        <v/>
      </c>
      <c r="AB12" s="365" t="str">
        <f>IF(คุณลักษณะ!P12="","",คุณลักษณะ!P12)</f>
        <v/>
      </c>
      <c r="AC12" s="29" t="str">
        <f t="shared" si="16"/>
        <v/>
      </c>
      <c r="AD12" s="30" t="str">
        <f t="shared" si="17"/>
        <v/>
      </c>
      <c r="AE12" s="152" t="str">
        <f t="shared" si="4"/>
        <v/>
      </c>
      <c r="AF12" s="364" t="str">
        <f>IF(คุณลักษณะ!Q12="","",คุณลักษณะ!Q12)</f>
        <v/>
      </c>
      <c r="AG12" s="365" t="str">
        <f>IF(คุณลักษณะ!R12="","",คุณลักษณะ!R12)</f>
        <v/>
      </c>
      <c r="AH12" s="29" t="str">
        <f t="shared" si="18"/>
        <v/>
      </c>
      <c r="AI12" s="136" t="str">
        <f t="shared" si="19"/>
        <v/>
      </c>
      <c r="AJ12" s="152" t="str">
        <f t="shared" si="5"/>
        <v/>
      </c>
      <c r="AK12" s="364" t="str">
        <f>IF(คุณลักษณะ!S12="","",คุณลักษณะ!S12)</f>
        <v/>
      </c>
      <c r="AL12" s="365" t="str">
        <f>IF(คุณลักษณะ!T12="","",คุณลักษณะ!T12)</f>
        <v/>
      </c>
      <c r="AM12" s="365" t="str">
        <f>IF(คุณลักษณะ!U12="","",คุณลักษณะ!U12)</f>
        <v/>
      </c>
      <c r="AN12" s="29" t="str">
        <f t="shared" si="20"/>
        <v/>
      </c>
      <c r="AO12" s="136" t="str">
        <f t="shared" si="21"/>
        <v/>
      </c>
      <c r="AP12" s="152" t="str">
        <f t="shared" si="6"/>
        <v/>
      </c>
      <c r="AQ12" s="364" t="str">
        <f>IF(คุณลักษณะ!V12="","",คุณลักษณะ!V12)</f>
        <v/>
      </c>
      <c r="AR12" s="365" t="str">
        <f>IF(คุณลักษณะ!W12="","",คุณลักษณะ!W12)</f>
        <v/>
      </c>
      <c r="AS12" s="29" t="str">
        <f t="shared" si="24"/>
        <v/>
      </c>
      <c r="AT12" s="209" t="str">
        <f t="shared" si="22"/>
        <v/>
      </c>
      <c r="AU12" s="152" t="str">
        <f t="shared" si="7"/>
        <v/>
      </c>
      <c r="AV12" s="370" t="str">
        <f t="shared" si="23"/>
        <v/>
      </c>
      <c r="AW12" s="216" t="str">
        <f>IF(OR(นักเรียน!N12="ออก",AV12=""),"",ROUND(AV12/$AV$5*$AW$5,0))</f>
        <v/>
      </c>
      <c r="AX12" s="215" t="str">
        <f>IF(OR(นักเรียน!N12="ออก",AW12=""),"",VLOOKUP(AW12,grade2,5,TRUE))</f>
        <v/>
      </c>
      <c r="AY12" s="23" t="str">
        <f>IF(OR(นักเรียน!N12="ออก",AW12=""),"",VLOOKUP(AW12,grade2,4,TRUE))</f>
        <v/>
      </c>
      <c r="AZ12" s="356" t="str">
        <f>IF(คุณลักษณะ!AB12="","",คุณลักษณะ!AB12)</f>
        <v/>
      </c>
      <c r="BA12" s="358"/>
    </row>
    <row r="13" spans="1:57" ht="15.75" customHeight="1" x14ac:dyDescent="0.5">
      <c r="B13" s="20">
        <v>8</v>
      </c>
      <c r="C13" s="133" t="str">
        <f>IF(นักเรียน!C13="","",นักเรียน!C13)</f>
        <v/>
      </c>
      <c r="D13" s="597" t="str">
        <f>IF(นักเรียน!E13="","",นักเรียน!E13)</f>
        <v/>
      </c>
      <c r="E13" s="598"/>
      <c r="F13" s="363" t="str">
        <f>IF(คุณลักษณะ!F13="","",คุณลักษณะ!F13)</f>
        <v/>
      </c>
      <c r="G13" s="356" t="str">
        <f>IF(คุณลักษณะ!G13="","",คุณลักษณะ!G13)</f>
        <v/>
      </c>
      <c r="H13" s="356" t="str">
        <f>IF(คุณลักษณะ!H13="","",คุณลักษณะ!H13)</f>
        <v/>
      </c>
      <c r="I13" s="356" t="str">
        <f>IF(คุณลักษณะ!I13="","",คุณลักษณะ!I13)</f>
        <v/>
      </c>
      <c r="J13" s="21" t="str">
        <f t="shared" si="8"/>
        <v/>
      </c>
      <c r="K13" s="30" t="str">
        <f t="shared" si="9"/>
        <v/>
      </c>
      <c r="L13" s="152" t="str">
        <f t="shared" si="0"/>
        <v/>
      </c>
      <c r="M13" s="363" t="str">
        <f>IF(คุณลักษณะ!J13="","",คุณลักษณะ!J13)</f>
        <v/>
      </c>
      <c r="N13" s="356" t="str">
        <f>IF(คุณลักษณะ!K13="","",คุณลักษณะ!K13)</f>
        <v/>
      </c>
      <c r="O13" s="29" t="str">
        <f t="shared" si="10"/>
        <v/>
      </c>
      <c r="P13" s="30" t="str">
        <f t="shared" si="11"/>
        <v/>
      </c>
      <c r="Q13" s="152" t="str">
        <f t="shared" si="1"/>
        <v/>
      </c>
      <c r="R13" s="364" t="str">
        <f>IF(คุณลักษณะ!L13="","",คุณลักษณะ!L13)</f>
        <v/>
      </c>
      <c r="S13" s="29" t="str">
        <f t="shared" si="12"/>
        <v/>
      </c>
      <c r="T13" s="30" t="str">
        <f t="shared" si="13"/>
        <v/>
      </c>
      <c r="U13" s="152" t="str">
        <f t="shared" si="2"/>
        <v/>
      </c>
      <c r="V13" s="364" t="str">
        <f>IF(คุณลักษณะ!M13="","",คุณลักษณะ!M13)</f>
        <v/>
      </c>
      <c r="W13" s="365" t="str">
        <f>IF(คุณลักษณะ!N13="","",คุณลักษณะ!N13)</f>
        <v/>
      </c>
      <c r="X13" s="29" t="str">
        <f t="shared" si="14"/>
        <v/>
      </c>
      <c r="Y13" s="30" t="str">
        <f t="shared" si="15"/>
        <v/>
      </c>
      <c r="Z13" s="152" t="str">
        <f t="shared" si="3"/>
        <v/>
      </c>
      <c r="AA13" s="364" t="str">
        <f>IF(คุณลักษณะ!O13="","",คุณลักษณะ!O13)</f>
        <v/>
      </c>
      <c r="AB13" s="365" t="str">
        <f>IF(คุณลักษณะ!P13="","",คุณลักษณะ!P13)</f>
        <v/>
      </c>
      <c r="AC13" s="29" t="str">
        <f t="shared" si="16"/>
        <v/>
      </c>
      <c r="AD13" s="30" t="str">
        <f t="shared" si="17"/>
        <v/>
      </c>
      <c r="AE13" s="152" t="str">
        <f t="shared" si="4"/>
        <v/>
      </c>
      <c r="AF13" s="364" t="str">
        <f>IF(คุณลักษณะ!Q13="","",คุณลักษณะ!Q13)</f>
        <v/>
      </c>
      <c r="AG13" s="365" t="str">
        <f>IF(คุณลักษณะ!R13="","",คุณลักษณะ!R13)</f>
        <v/>
      </c>
      <c r="AH13" s="29" t="str">
        <f t="shared" si="18"/>
        <v/>
      </c>
      <c r="AI13" s="136" t="str">
        <f t="shared" si="19"/>
        <v/>
      </c>
      <c r="AJ13" s="152" t="str">
        <f t="shared" si="5"/>
        <v/>
      </c>
      <c r="AK13" s="364" t="str">
        <f>IF(คุณลักษณะ!S13="","",คุณลักษณะ!S13)</f>
        <v/>
      </c>
      <c r="AL13" s="365" t="str">
        <f>IF(คุณลักษณะ!T13="","",คุณลักษณะ!T13)</f>
        <v/>
      </c>
      <c r="AM13" s="365" t="str">
        <f>IF(คุณลักษณะ!U13="","",คุณลักษณะ!U13)</f>
        <v/>
      </c>
      <c r="AN13" s="29" t="str">
        <f t="shared" si="20"/>
        <v/>
      </c>
      <c r="AO13" s="136" t="str">
        <f t="shared" si="21"/>
        <v/>
      </c>
      <c r="AP13" s="152" t="str">
        <f t="shared" si="6"/>
        <v/>
      </c>
      <c r="AQ13" s="364" t="str">
        <f>IF(คุณลักษณะ!V13="","",คุณลักษณะ!V13)</f>
        <v/>
      </c>
      <c r="AR13" s="365" t="str">
        <f>IF(คุณลักษณะ!W13="","",คุณลักษณะ!W13)</f>
        <v/>
      </c>
      <c r="AS13" s="29" t="str">
        <f t="shared" si="24"/>
        <v/>
      </c>
      <c r="AT13" s="209" t="str">
        <f t="shared" si="22"/>
        <v/>
      </c>
      <c r="AU13" s="152" t="str">
        <f t="shared" si="7"/>
        <v/>
      </c>
      <c r="AV13" s="370" t="str">
        <f t="shared" si="23"/>
        <v/>
      </c>
      <c r="AW13" s="216" t="str">
        <f>IF(OR(นักเรียน!N13="ออก",AV13=""),"",ROUND(AV13/$AV$5*$AW$5,0))</f>
        <v/>
      </c>
      <c r="AX13" s="215" t="str">
        <f>IF(OR(นักเรียน!N13="ออก",AW13=""),"",VLOOKUP(AW13,grade2,5,TRUE))</f>
        <v/>
      </c>
      <c r="AY13" s="23" t="str">
        <f>IF(OR(นักเรียน!N13="ออก",AW13=""),"",VLOOKUP(AW13,grade2,4,TRUE))</f>
        <v/>
      </c>
      <c r="AZ13" s="356" t="str">
        <f>IF(คุณลักษณะ!AB13="","",คุณลักษณะ!AB13)</f>
        <v/>
      </c>
      <c r="BA13" s="358"/>
    </row>
    <row r="14" spans="1:57" ht="15.75" customHeight="1" x14ac:dyDescent="0.5">
      <c r="B14" s="19">
        <v>9</v>
      </c>
      <c r="C14" s="133" t="str">
        <f>IF(นักเรียน!C14="","",นักเรียน!C14)</f>
        <v/>
      </c>
      <c r="D14" s="597" t="str">
        <f>IF(นักเรียน!E14="","",นักเรียน!E14)</f>
        <v/>
      </c>
      <c r="E14" s="598"/>
      <c r="F14" s="363" t="str">
        <f>IF(คุณลักษณะ!F14="","",คุณลักษณะ!F14)</f>
        <v/>
      </c>
      <c r="G14" s="356" t="str">
        <f>IF(คุณลักษณะ!G14="","",คุณลักษณะ!G14)</f>
        <v/>
      </c>
      <c r="H14" s="356" t="str">
        <f>IF(คุณลักษณะ!H14="","",คุณลักษณะ!H14)</f>
        <v/>
      </c>
      <c r="I14" s="356" t="str">
        <f>IF(คุณลักษณะ!I14="","",คุณลักษณะ!I14)</f>
        <v/>
      </c>
      <c r="J14" s="21" t="str">
        <f t="shared" si="8"/>
        <v/>
      </c>
      <c r="K14" s="30" t="str">
        <f t="shared" si="9"/>
        <v/>
      </c>
      <c r="L14" s="152" t="str">
        <f t="shared" si="0"/>
        <v/>
      </c>
      <c r="M14" s="363" t="str">
        <f>IF(คุณลักษณะ!J14="","",คุณลักษณะ!J14)</f>
        <v/>
      </c>
      <c r="N14" s="356" t="str">
        <f>IF(คุณลักษณะ!K14="","",คุณลักษณะ!K14)</f>
        <v/>
      </c>
      <c r="O14" s="29" t="str">
        <f t="shared" si="10"/>
        <v/>
      </c>
      <c r="P14" s="30" t="str">
        <f t="shared" si="11"/>
        <v/>
      </c>
      <c r="Q14" s="152" t="str">
        <f t="shared" si="1"/>
        <v/>
      </c>
      <c r="R14" s="364" t="str">
        <f>IF(คุณลักษณะ!L14="","",คุณลักษณะ!L14)</f>
        <v/>
      </c>
      <c r="S14" s="29" t="str">
        <f t="shared" si="12"/>
        <v/>
      </c>
      <c r="T14" s="30" t="str">
        <f t="shared" si="13"/>
        <v/>
      </c>
      <c r="U14" s="152" t="str">
        <f t="shared" si="2"/>
        <v/>
      </c>
      <c r="V14" s="364" t="str">
        <f>IF(คุณลักษณะ!M14="","",คุณลักษณะ!M14)</f>
        <v/>
      </c>
      <c r="W14" s="365" t="str">
        <f>IF(คุณลักษณะ!N14="","",คุณลักษณะ!N14)</f>
        <v/>
      </c>
      <c r="X14" s="29" t="str">
        <f t="shared" si="14"/>
        <v/>
      </c>
      <c r="Y14" s="30" t="str">
        <f t="shared" si="15"/>
        <v/>
      </c>
      <c r="Z14" s="152" t="str">
        <f t="shared" si="3"/>
        <v/>
      </c>
      <c r="AA14" s="364" t="str">
        <f>IF(คุณลักษณะ!O14="","",คุณลักษณะ!O14)</f>
        <v/>
      </c>
      <c r="AB14" s="365" t="str">
        <f>IF(คุณลักษณะ!P14="","",คุณลักษณะ!P14)</f>
        <v/>
      </c>
      <c r="AC14" s="29" t="str">
        <f t="shared" si="16"/>
        <v/>
      </c>
      <c r="AD14" s="30" t="str">
        <f t="shared" si="17"/>
        <v/>
      </c>
      <c r="AE14" s="152" t="str">
        <f t="shared" si="4"/>
        <v/>
      </c>
      <c r="AF14" s="364" t="str">
        <f>IF(คุณลักษณะ!Q14="","",คุณลักษณะ!Q14)</f>
        <v/>
      </c>
      <c r="AG14" s="365" t="str">
        <f>IF(คุณลักษณะ!R14="","",คุณลักษณะ!R14)</f>
        <v/>
      </c>
      <c r="AH14" s="29" t="str">
        <f t="shared" si="18"/>
        <v/>
      </c>
      <c r="AI14" s="136" t="str">
        <f t="shared" si="19"/>
        <v/>
      </c>
      <c r="AJ14" s="152" t="str">
        <f t="shared" si="5"/>
        <v/>
      </c>
      <c r="AK14" s="364" t="str">
        <f>IF(คุณลักษณะ!S14="","",คุณลักษณะ!S14)</f>
        <v/>
      </c>
      <c r="AL14" s="365" t="str">
        <f>IF(คุณลักษณะ!T14="","",คุณลักษณะ!T14)</f>
        <v/>
      </c>
      <c r="AM14" s="365" t="str">
        <f>IF(คุณลักษณะ!U14="","",คุณลักษณะ!U14)</f>
        <v/>
      </c>
      <c r="AN14" s="29" t="str">
        <f t="shared" si="20"/>
        <v/>
      </c>
      <c r="AO14" s="136" t="str">
        <f t="shared" si="21"/>
        <v/>
      </c>
      <c r="AP14" s="152" t="str">
        <f t="shared" si="6"/>
        <v/>
      </c>
      <c r="AQ14" s="364" t="str">
        <f>IF(คุณลักษณะ!V14="","",คุณลักษณะ!V14)</f>
        <v/>
      </c>
      <c r="AR14" s="365" t="str">
        <f>IF(คุณลักษณะ!W14="","",คุณลักษณะ!W14)</f>
        <v/>
      </c>
      <c r="AS14" s="29" t="str">
        <f t="shared" si="24"/>
        <v/>
      </c>
      <c r="AT14" s="209" t="str">
        <f t="shared" si="22"/>
        <v/>
      </c>
      <c r="AU14" s="152" t="str">
        <f t="shared" si="7"/>
        <v/>
      </c>
      <c r="AV14" s="370" t="str">
        <f t="shared" si="23"/>
        <v/>
      </c>
      <c r="AW14" s="216" t="str">
        <f>IF(OR(นักเรียน!N14="ออก",AV14=""),"",ROUND(AV14/$AV$5*$AW$5,0))</f>
        <v/>
      </c>
      <c r="AX14" s="215" t="str">
        <f>IF(OR(นักเรียน!N14="ออก",AW14=""),"",VLOOKUP(AW14,grade2,5,TRUE))</f>
        <v/>
      </c>
      <c r="AY14" s="23" t="str">
        <f>IF(OR(นักเรียน!N14="ออก",AW14=""),"",VLOOKUP(AW14,grade2,4,TRUE))</f>
        <v/>
      </c>
      <c r="AZ14" s="356" t="str">
        <f>IF(คุณลักษณะ!AB14="","",คุณลักษณะ!AB14)</f>
        <v/>
      </c>
      <c r="BA14" s="358"/>
    </row>
    <row r="15" spans="1:57" ht="15.75" customHeight="1" x14ac:dyDescent="0.5">
      <c r="B15" s="20">
        <v>10</v>
      </c>
      <c r="C15" s="133" t="str">
        <f>IF(นักเรียน!C15="","",นักเรียน!C15)</f>
        <v/>
      </c>
      <c r="D15" s="597" t="str">
        <f>IF(นักเรียน!E15="","",นักเรียน!E15)</f>
        <v/>
      </c>
      <c r="E15" s="598"/>
      <c r="F15" s="363" t="str">
        <f>IF(คุณลักษณะ!F15="","",คุณลักษณะ!F15)</f>
        <v/>
      </c>
      <c r="G15" s="356" t="str">
        <f>IF(คุณลักษณะ!G15="","",คุณลักษณะ!G15)</f>
        <v/>
      </c>
      <c r="H15" s="356" t="str">
        <f>IF(คุณลักษณะ!H15="","",คุณลักษณะ!H15)</f>
        <v/>
      </c>
      <c r="I15" s="356" t="str">
        <f>IF(คุณลักษณะ!I15="","",คุณลักษณะ!I15)</f>
        <v/>
      </c>
      <c r="J15" s="21" t="str">
        <f t="shared" si="8"/>
        <v/>
      </c>
      <c r="K15" s="30" t="str">
        <f t="shared" si="9"/>
        <v/>
      </c>
      <c r="L15" s="152" t="str">
        <f t="shared" si="0"/>
        <v/>
      </c>
      <c r="M15" s="363" t="str">
        <f>IF(คุณลักษณะ!J15="","",คุณลักษณะ!J15)</f>
        <v/>
      </c>
      <c r="N15" s="356" t="str">
        <f>IF(คุณลักษณะ!K15="","",คุณลักษณะ!K15)</f>
        <v/>
      </c>
      <c r="O15" s="29" t="str">
        <f t="shared" si="10"/>
        <v/>
      </c>
      <c r="P15" s="30" t="str">
        <f t="shared" si="11"/>
        <v/>
      </c>
      <c r="Q15" s="152" t="str">
        <f t="shared" si="1"/>
        <v/>
      </c>
      <c r="R15" s="364" t="str">
        <f>IF(คุณลักษณะ!L15="","",คุณลักษณะ!L15)</f>
        <v/>
      </c>
      <c r="S15" s="29" t="str">
        <f t="shared" si="12"/>
        <v/>
      </c>
      <c r="T15" s="30" t="str">
        <f t="shared" si="13"/>
        <v/>
      </c>
      <c r="U15" s="152" t="str">
        <f t="shared" si="2"/>
        <v/>
      </c>
      <c r="V15" s="364" t="str">
        <f>IF(คุณลักษณะ!M15="","",คุณลักษณะ!M15)</f>
        <v/>
      </c>
      <c r="W15" s="365" t="str">
        <f>IF(คุณลักษณะ!N15="","",คุณลักษณะ!N15)</f>
        <v/>
      </c>
      <c r="X15" s="29" t="str">
        <f t="shared" si="14"/>
        <v/>
      </c>
      <c r="Y15" s="30" t="str">
        <f t="shared" si="15"/>
        <v/>
      </c>
      <c r="Z15" s="152" t="str">
        <f t="shared" si="3"/>
        <v/>
      </c>
      <c r="AA15" s="364" t="str">
        <f>IF(คุณลักษณะ!O15="","",คุณลักษณะ!O15)</f>
        <v/>
      </c>
      <c r="AB15" s="365" t="str">
        <f>IF(คุณลักษณะ!P15="","",คุณลักษณะ!P15)</f>
        <v/>
      </c>
      <c r="AC15" s="29" t="str">
        <f t="shared" si="16"/>
        <v/>
      </c>
      <c r="AD15" s="30" t="str">
        <f t="shared" si="17"/>
        <v/>
      </c>
      <c r="AE15" s="152" t="str">
        <f t="shared" si="4"/>
        <v/>
      </c>
      <c r="AF15" s="364" t="str">
        <f>IF(คุณลักษณะ!Q15="","",คุณลักษณะ!Q15)</f>
        <v/>
      </c>
      <c r="AG15" s="365" t="str">
        <f>IF(คุณลักษณะ!R15="","",คุณลักษณะ!R15)</f>
        <v/>
      </c>
      <c r="AH15" s="29" t="str">
        <f t="shared" si="18"/>
        <v/>
      </c>
      <c r="AI15" s="136" t="str">
        <f t="shared" si="19"/>
        <v/>
      </c>
      <c r="AJ15" s="152" t="str">
        <f t="shared" si="5"/>
        <v/>
      </c>
      <c r="AK15" s="364" t="str">
        <f>IF(คุณลักษณะ!S15="","",คุณลักษณะ!S15)</f>
        <v/>
      </c>
      <c r="AL15" s="365" t="str">
        <f>IF(คุณลักษณะ!T15="","",คุณลักษณะ!T15)</f>
        <v/>
      </c>
      <c r="AM15" s="365" t="str">
        <f>IF(คุณลักษณะ!U15="","",คุณลักษณะ!U15)</f>
        <v/>
      </c>
      <c r="AN15" s="29" t="str">
        <f t="shared" si="20"/>
        <v/>
      </c>
      <c r="AO15" s="136" t="str">
        <f t="shared" si="21"/>
        <v/>
      </c>
      <c r="AP15" s="152" t="str">
        <f t="shared" si="6"/>
        <v/>
      </c>
      <c r="AQ15" s="364" t="str">
        <f>IF(คุณลักษณะ!V15="","",คุณลักษณะ!V15)</f>
        <v/>
      </c>
      <c r="AR15" s="365" t="str">
        <f>IF(คุณลักษณะ!W15="","",คุณลักษณะ!W15)</f>
        <v/>
      </c>
      <c r="AS15" s="29" t="str">
        <f t="shared" si="24"/>
        <v/>
      </c>
      <c r="AT15" s="209" t="str">
        <f t="shared" si="22"/>
        <v/>
      </c>
      <c r="AU15" s="152" t="str">
        <f t="shared" si="7"/>
        <v/>
      </c>
      <c r="AV15" s="370" t="str">
        <f t="shared" si="23"/>
        <v/>
      </c>
      <c r="AW15" s="216" t="str">
        <f>IF(OR(นักเรียน!N15="ออก",AV15=""),"",ROUND(AV15/$AV$5*$AW$5,0))</f>
        <v/>
      </c>
      <c r="AX15" s="215" t="str">
        <f>IF(OR(นักเรียน!N15="ออก",AW15=""),"",VLOOKUP(AW15,grade2,5,TRUE))</f>
        <v/>
      </c>
      <c r="AY15" s="23" t="str">
        <f>IF(OR(นักเรียน!N15="ออก",AW15=""),"",VLOOKUP(AW15,grade2,4,TRUE))</f>
        <v/>
      </c>
      <c r="AZ15" s="356" t="str">
        <f>IF(คุณลักษณะ!AB15="","",คุณลักษณะ!AB15)</f>
        <v/>
      </c>
      <c r="BA15" s="358"/>
    </row>
    <row r="16" spans="1:57" ht="15.75" customHeight="1" x14ac:dyDescent="0.5">
      <c r="B16" s="20">
        <v>11</v>
      </c>
      <c r="C16" s="133" t="str">
        <f>IF(นักเรียน!C16="","",นักเรียน!C16)</f>
        <v/>
      </c>
      <c r="D16" s="597" t="str">
        <f>IF(นักเรียน!E16="","",นักเรียน!E16)</f>
        <v/>
      </c>
      <c r="E16" s="598"/>
      <c r="F16" s="363" t="str">
        <f>IF(คุณลักษณะ!F16="","",คุณลักษณะ!F16)</f>
        <v/>
      </c>
      <c r="G16" s="356" t="str">
        <f>IF(คุณลักษณะ!G16="","",คุณลักษณะ!G16)</f>
        <v/>
      </c>
      <c r="H16" s="356" t="str">
        <f>IF(คุณลักษณะ!H16="","",คุณลักษณะ!H16)</f>
        <v/>
      </c>
      <c r="I16" s="356" t="str">
        <f>IF(คุณลักษณะ!I16="","",คุณลักษณะ!I16)</f>
        <v/>
      </c>
      <c r="J16" s="21" t="str">
        <f t="shared" si="8"/>
        <v/>
      </c>
      <c r="K16" s="30" t="str">
        <f t="shared" si="9"/>
        <v/>
      </c>
      <c r="L16" s="152" t="str">
        <f t="shared" si="0"/>
        <v/>
      </c>
      <c r="M16" s="363" t="str">
        <f>IF(คุณลักษณะ!J16="","",คุณลักษณะ!J16)</f>
        <v/>
      </c>
      <c r="N16" s="356" t="str">
        <f>IF(คุณลักษณะ!K16="","",คุณลักษณะ!K16)</f>
        <v/>
      </c>
      <c r="O16" s="29" t="str">
        <f t="shared" si="10"/>
        <v/>
      </c>
      <c r="P16" s="30" t="str">
        <f t="shared" si="11"/>
        <v/>
      </c>
      <c r="Q16" s="152" t="str">
        <f t="shared" si="1"/>
        <v/>
      </c>
      <c r="R16" s="364" t="str">
        <f>IF(คุณลักษณะ!L16="","",คุณลักษณะ!L16)</f>
        <v/>
      </c>
      <c r="S16" s="29" t="str">
        <f t="shared" si="12"/>
        <v/>
      </c>
      <c r="T16" s="30" t="str">
        <f t="shared" si="13"/>
        <v/>
      </c>
      <c r="U16" s="152" t="str">
        <f t="shared" si="2"/>
        <v/>
      </c>
      <c r="V16" s="364" t="str">
        <f>IF(คุณลักษณะ!M16="","",คุณลักษณะ!M16)</f>
        <v/>
      </c>
      <c r="W16" s="365" t="str">
        <f>IF(คุณลักษณะ!N16="","",คุณลักษณะ!N16)</f>
        <v/>
      </c>
      <c r="X16" s="29" t="str">
        <f t="shared" si="14"/>
        <v/>
      </c>
      <c r="Y16" s="30" t="str">
        <f t="shared" si="15"/>
        <v/>
      </c>
      <c r="Z16" s="152" t="str">
        <f t="shared" si="3"/>
        <v/>
      </c>
      <c r="AA16" s="364" t="str">
        <f>IF(คุณลักษณะ!O16="","",คุณลักษณะ!O16)</f>
        <v/>
      </c>
      <c r="AB16" s="365" t="str">
        <f>IF(คุณลักษณะ!P16="","",คุณลักษณะ!P16)</f>
        <v/>
      </c>
      <c r="AC16" s="29" t="str">
        <f t="shared" si="16"/>
        <v/>
      </c>
      <c r="AD16" s="30" t="str">
        <f t="shared" si="17"/>
        <v/>
      </c>
      <c r="AE16" s="152" t="str">
        <f t="shared" si="4"/>
        <v/>
      </c>
      <c r="AF16" s="364" t="str">
        <f>IF(คุณลักษณะ!Q16="","",คุณลักษณะ!Q16)</f>
        <v/>
      </c>
      <c r="AG16" s="365" t="str">
        <f>IF(คุณลักษณะ!R16="","",คุณลักษณะ!R16)</f>
        <v/>
      </c>
      <c r="AH16" s="29" t="str">
        <f t="shared" si="18"/>
        <v/>
      </c>
      <c r="AI16" s="136" t="str">
        <f t="shared" si="19"/>
        <v/>
      </c>
      <c r="AJ16" s="152" t="str">
        <f t="shared" si="5"/>
        <v/>
      </c>
      <c r="AK16" s="364" t="str">
        <f>IF(คุณลักษณะ!S16="","",คุณลักษณะ!S16)</f>
        <v/>
      </c>
      <c r="AL16" s="365" t="str">
        <f>IF(คุณลักษณะ!T16="","",คุณลักษณะ!T16)</f>
        <v/>
      </c>
      <c r="AM16" s="365" t="str">
        <f>IF(คุณลักษณะ!U16="","",คุณลักษณะ!U16)</f>
        <v/>
      </c>
      <c r="AN16" s="29" t="str">
        <f t="shared" si="20"/>
        <v/>
      </c>
      <c r="AO16" s="136" t="str">
        <f t="shared" si="21"/>
        <v/>
      </c>
      <c r="AP16" s="152" t="str">
        <f t="shared" si="6"/>
        <v/>
      </c>
      <c r="AQ16" s="364" t="str">
        <f>IF(คุณลักษณะ!V16="","",คุณลักษณะ!V16)</f>
        <v/>
      </c>
      <c r="AR16" s="365" t="str">
        <f>IF(คุณลักษณะ!W16="","",คุณลักษณะ!W16)</f>
        <v/>
      </c>
      <c r="AS16" s="29" t="str">
        <f t="shared" si="24"/>
        <v/>
      </c>
      <c r="AT16" s="209" t="str">
        <f t="shared" si="22"/>
        <v/>
      </c>
      <c r="AU16" s="152" t="str">
        <f t="shared" si="7"/>
        <v/>
      </c>
      <c r="AV16" s="370" t="str">
        <f t="shared" si="23"/>
        <v/>
      </c>
      <c r="AW16" s="216" t="str">
        <f>IF(OR(นักเรียน!N16="ออก",AV16=""),"",ROUND(AV16/$AV$5*$AW$5,0))</f>
        <v/>
      </c>
      <c r="AX16" s="215" t="str">
        <f>IF(OR(นักเรียน!N16="ออก",AW16=""),"",VLOOKUP(AW16,grade2,5,TRUE))</f>
        <v/>
      </c>
      <c r="AY16" s="23" t="str">
        <f>IF(OR(นักเรียน!N16="ออก",AW16=""),"",VLOOKUP(AW16,grade2,4,TRUE))</f>
        <v/>
      </c>
      <c r="AZ16" s="356" t="str">
        <f>IF(คุณลักษณะ!AB16="","",คุณลักษณะ!AB16)</f>
        <v/>
      </c>
      <c r="BA16" s="358"/>
    </row>
    <row r="17" spans="2:53" ht="15.75" customHeight="1" x14ac:dyDescent="0.5">
      <c r="B17" s="20">
        <v>12</v>
      </c>
      <c r="C17" s="133" t="str">
        <f>IF(นักเรียน!C17="","",นักเรียน!C17)</f>
        <v/>
      </c>
      <c r="D17" s="597" t="str">
        <f>IF(นักเรียน!E17="","",นักเรียน!E17)</f>
        <v/>
      </c>
      <c r="E17" s="598"/>
      <c r="F17" s="363" t="str">
        <f>IF(คุณลักษณะ!F17="","",คุณลักษณะ!F17)</f>
        <v/>
      </c>
      <c r="G17" s="356" t="str">
        <f>IF(คุณลักษณะ!G17="","",คุณลักษณะ!G17)</f>
        <v/>
      </c>
      <c r="H17" s="356" t="str">
        <f>IF(คุณลักษณะ!H17="","",คุณลักษณะ!H17)</f>
        <v/>
      </c>
      <c r="I17" s="356" t="str">
        <f>IF(คุณลักษณะ!I17="","",คุณลักษณะ!I17)</f>
        <v/>
      </c>
      <c r="J17" s="21" t="str">
        <f t="shared" si="8"/>
        <v/>
      </c>
      <c r="K17" s="30" t="str">
        <f t="shared" si="9"/>
        <v/>
      </c>
      <c r="L17" s="152" t="str">
        <f t="shared" si="0"/>
        <v/>
      </c>
      <c r="M17" s="363" t="str">
        <f>IF(คุณลักษณะ!J17="","",คุณลักษณะ!J17)</f>
        <v/>
      </c>
      <c r="N17" s="356" t="str">
        <f>IF(คุณลักษณะ!K17="","",คุณลักษณะ!K17)</f>
        <v/>
      </c>
      <c r="O17" s="29" t="str">
        <f t="shared" si="10"/>
        <v/>
      </c>
      <c r="P17" s="30" t="str">
        <f t="shared" si="11"/>
        <v/>
      </c>
      <c r="Q17" s="152" t="str">
        <f t="shared" si="1"/>
        <v/>
      </c>
      <c r="R17" s="364" t="str">
        <f>IF(คุณลักษณะ!L17="","",คุณลักษณะ!L17)</f>
        <v/>
      </c>
      <c r="S17" s="29" t="str">
        <f t="shared" si="12"/>
        <v/>
      </c>
      <c r="T17" s="30" t="str">
        <f t="shared" si="13"/>
        <v/>
      </c>
      <c r="U17" s="152" t="str">
        <f t="shared" si="2"/>
        <v/>
      </c>
      <c r="V17" s="364" t="str">
        <f>IF(คุณลักษณะ!M17="","",คุณลักษณะ!M17)</f>
        <v/>
      </c>
      <c r="W17" s="365" t="str">
        <f>IF(คุณลักษณะ!N17="","",คุณลักษณะ!N17)</f>
        <v/>
      </c>
      <c r="X17" s="29" t="str">
        <f t="shared" si="14"/>
        <v/>
      </c>
      <c r="Y17" s="30" t="str">
        <f t="shared" si="15"/>
        <v/>
      </c>
      <c r="Z17" s="152" t="str">
        <f t="shared" si="3"/>
        <v/>
      </c>
      <c r="AA17" s="364" t="str">
        <f>IF(คุณลักษณะ!O17="","",คุณลักษณะ!O17)</f>
        <v/>
      </c>
      <c r="AB17" s="365" t="str">
        <f>IF(คุณลักษณะ!P17="","",คุณลักษณะ!P17)</f>
        <v/>
      </c>
      <c r="AC17" s="29" t="str">
        <f t="shared" si="16"/>
        <v/>
      </c>
      <c r="AD17" s="30" t="str">
        <f t="shared" si="17"/>
        <v/>
      </c>
      <c r="AE17" s="152" t="str">
        <f t="shared" si="4"/>
        <v/>
      </c>
      <c r="AF17" s="364" t="str">
        <f>IF(คุณลักษณะ!Q17="","",คุณลักษณะ!Q17)</f>
        <v/>
      </c>
      <c r="AG17" s="365" t="str">
        <f>IF(คุณลักษณะ!R17="","",คุณลักษณะ!R17)</f>
        <v/>
      </c>
      <c r="AH17" s="29" t="str">
        <f t="shared" si="18"/>
        <v/>
      </c>
      <c r="AI17" s="136" t="str">
        <f t="shared" si="19"/>
        <v/>
      </c>
      <c r="AJ17" s="152" t="str">
        <f t="shared" si="5"/>
        <v/>
      </c>
      <c r="AK17" s="364" t="str">
        <f>IF(คุณลักษณะ!S17="","",คุณลักษณะ!S17)</f>
        <v/>
      </c>
      <c r="AL17" s="365" t="str">
        <f>IF(คุณลักษณะ!T17="","",คุณลักษณะ!T17)</f>
        <v/>
      </c>
      <c r="AM17" s="365" t="str">
        <f>IF(คุณลักษณะ!U17="","",คุณลักษณะ!U17)</f>
        <v/>
      </c>
      <c r="AN17" s="29" t="str">
        <f t="shared" si="20"/>
        <v/>
      </c>
      <c r="AO17" s="136" t="str">
        <f t="shared" si="21"/>
        <v/>
      </c>
      <c r="AP17" s="152" t="str">
        <f t="shared" si="6"/>
        <v/>
      </c>
      <c r="AQ17" s="364" t="str">
        <f>IF(คุณลักษณะ!V17="","",คุณลักษณะ!V17)</f>
        <v/>
      </c>
      <c r="AR17" s="365" t="str">
        <f>IF(คุณลักษณะ!W17="","",คุณลักษณะ!W17)</f>
        <v/>
      </c>
      <c r="AS17" s="29" t="str">
        <f t="shared" si="24"/>
        <v/>
      </c>
      <c r="AT17" s="209" t="str">
        <f t="shared" si="22"/>
        <v/>
      </c>
      <c r="AU17" s="152" t="str">
        <f t="shared" si="7"/>
        <v/>
      </c>
      <c r="AV17" s="370" t="str">
        <f t="shared" si="23"/>
        <v/>
      </c>
      <c r="AW17" s="216" t="str">
        <f>IF(OR(นักเรียน!N17="ออก",AV17=""),"",ROUND(AV17/$AV$5*$AW$5,0))</f>
        <v/>
      </c>
      <c r="AX17" s="215" t="str">
        <f>IF(OR(นักเรียน!N17="ออก",AW17=""),"",VLOOKUP(AW17,grade2,5,TRUE))</f>
        <v/>
      </c>
      <c r="AY17" s="23" t="str">
        <f>IF(OR(นักเรียน!N17="ออก",AW17=""),"",VLOOKUP(AW17,grade2,4,TRUE))</f>
        <v/>
      </c>
      <c r="AZ17" s="356" t="str">
        <f>IF(คุณลักษณะ!AB17="","",คุณลักษณะ!AB17)</f>
        <v/>
      </c>
      <c r="BA17" s="358"/>
    </row>
    <row r="18" spans="2:53" ht="15.75" customHeight="1" x14ac:dyDescent="0.5">
      <c r="B18" s="19">
        <v>13</v>
      </c>
      <c r="C18" s="133" t="str">
        <f>IF(นักเรียน!C18="","",นักเรียน!C18)</f>
        <v/>
      </c>
      <c r="D18" s="597" t="str">
        <f>IF(นักเรียน!E18="","",นักเรียน!E18)</f>
        <v/>
      </c>
      <c r="E18" s="598"/>
      <c r="F18" s="363" t="str">
        <f>IF(คุณลักษณะ!F18="","",คุณลักษณะ!F18)</f>
        <v/>
      </c>
      <c r="G18" s="356" t="str">
        <f>IF(คุณลักษณะ!G18="","",คุณลักษณะ!G18)</f>
        <v/>
      </c>
      <c r="H18" s="356" t="str">
        <f>IF(คุณลักษณะ!H18="","",คุณลักษณะ!H18)</f>
        <v/>
      </c>
      <c r="I18" s="356" t="str">
        <f>IF(คุณลักษณะ!I18="","",คุณลักษณะ!I18)</f>
        <v/>
      </c>
      <c r="J18" s="21" t="str">
        <f t="shared" si="8"/>
        <v/>
      </c>
      <c r="K18" s="30" t="str">
        <f t="shared" si="9"/>
        <v/>
      </c>
      <c r="L18" s="152" t="str">
        <f t="shared" si="0"/>
        <v/>
      </c>
      <c r="M18" s="363" t="str">
        <f>IF(คุณลักษณะ!J18="","",คุณลักษณะ!J18)</f>
        <v/>
      </c>
      <c r="N18" s="356" t="str">
        <f>IF(คุณลักษณะ!K18="","",คุณลักษณะ!K18)</f>
        <v/>
      </c>
      <c r="O18" s="29" t="str">
        <f t="shared" si="10"/>
        <v/>
      </c>
      <c r="P18" s="30" t="str">
        <f t="shared" si="11"/>
        <v/>
      </c>
      <c r="Q18" s="152" t="str">
        <f t="shared" si="1"/>
        <v/>
      </c>
      <c r="R18" s="364" t="str">
        <f>IF(คุณลักษณะ!L18="","",คุณลักษณะ!L18)</f>
        <v/>
      </c>
      <c r="S18" s="29" t="str">
        <f t="shared" si="12"/>
        <v/>
      </c>
      <c r="T18" s="30" t="str">
        <f t="shared" si="13"/>
        <v/>
      </c>
      <c r="U18" s="152" t="str">
        <f t="shared" si="2"/>
        <v/>
      </c>
      <c r="V18" s="364" t="str">
        <f>IF(คุณลักษณะ!M18="","",คุณลักษณะ!M18)</f>
        <v/>
      </c>
      <c r="W18" s="365" t="str">
        <f>IF(คุณลักษณะ!N18="","",คุณลักษณะ!N18)</f>
        <v/>
      </c>
      <c r="X18" s="29" t="str">
        <f t="shared" si="14"/>
        <v/>
      </c>
      <c r="Y18" s="30" t="str">
        <f t="shared" si="15"/>
        <v/>
      </c>
      <c r="Z18" s="152" t="str">
        <f t="shared" si="3"/>
        <v/>
      </c>
      <c r="AA18" s="364" t="str">
        <f>IF(คุณลักษณะ!O18="","",คุณลักษณะ!O18)</f>
        <v/>
      </c>
      <c r="AB18" s="365" t="str">
        <f>IF(คุณลักษณะ!P18="","",คุณลักษณะ!P18)</f>
        <v/>
      </c>
      <c r="AC18" s="29" t="str">
        <f t="shared" si="16"/>
        <v/>
      </c>
      <c r="AD18" s="30" t="str">
        <f t="shared" si="17"/>
        <v/>
      </c>
      <c r="AE18" s="152" t="str">
        <f t="shared" si="4"/>
        <v/>
      </c>
      <c r="AF18" s="364" t="str">
        <f>IF(คุณลักษณะ!Q18="","",คุณลักษณะ!Q18)</f>
        <v/>
      </c>
      <c r="AG18" s="365" t="str">
        <f>IF(คุณลักษณะ!R18="","",คุณลักษณะ!R18)</f>
        <v/>
      </c>
      <c r="AH18" s="29" t="str">
        <f t="shared" si="18"/>
        <v/>
      </c>
      <c r="AI18" s="136" t="str">
        <f t="shared" si="19"/>
        <v/>
      </c>
      <c r="AJ18" s="152" t="str">
        <f t="shared" si="5"/>
        <v/>
      </c>
      <c r="AK18" s="364" t="str">
        <f>IF(คุณลักษณะ!S18="","",คุณลักษณะ!S18)</f>
        <v/>
      </c>
      <c r="AL18" s="365" t="str">
        <f>IF(คุณลักษณะ!T18="","",คุณลักษณะ!T18)</f>
        <v/>
      </c>
      <c r="AM18" s="365" t="str">
        <f>IF(คุณลักษณะ!U18="","",คุณลักษณะ!U18)</f>
        <v/>
      </c>
      <c r="AN18" s="29" t="str">
        <f t="shared" si="20"/>
        <v/>
      </c>
      <c r="AO18" s="136" t="str">
        <f t="shared" si="21"/>
        <v/>
      </c>
      <c r="AP18" s="152" t="str">
        <f t="shared" si="6"/>
        <v/>
      </c>
      <c r="AQ18" s="364" t="str">
        <f>IF(คุณลักษณะ!V18="","",คุณลักษณะ!V18)</f>
        <v/>
      </c>
      <c r="AR18" s="365" t="str">
        <f>IF(คุณลักษณะ!W18="","",คุณลักษณะ!W18)</f>
        <v/>
      </c>
      <c r="AS18" s="29" t="str">
        <f t="shared" si="24"/>
        <v/>
      </c>
      <c r="AT18" s="209" t="str">
        <f t="shared" si="22"/>
        <v/>
      </c>
      <c r="AU18" s="152" t="str">
        <f t="shared" si="7"/>
        <v/>
      </c>
      <c r="AV18" s="370" t="str">
        <f t="shared" si="23"/>
        <v/>
      </c>
      <c r="AW18" s="216" t="str">
        <f>IF(OR(นักเรียน!N18="ออก",AV18=""),"",ROUND(AV18/$AV$5*$AW$5,0))</f>
        <v/>
      </c>
      <c r="AX18" s="215" t="str">
        <f>IF(OR(นักเรียน!N18="ออก",AW18=""),"",VLOOKUP(AW18,grade2,5,TRUE))</f>
        <v/>
      </c>
      <c r="AY18" s="23" t="str">
        <f>IF(OR(นักเรียน!N18="ออก",AW18=""),"",VLOOKUP(AW18,grade2,4,TRUE))</f>
        <v/>
      </c>
      <c r="AZ18" s="356" t="str">
        <f>IF(คุณลักษณะ!AB18="","",คุณลักษณะ!AB18)</f>
        <v/>
      </c>
      <c r="BA18" s="358"/>
    </row>
    <row r="19" spans="2:53" ht="15.75" customHeight="1" x14ac:dyDescent="0.5">
      <c r="B19" s="20">
        <v>14</v>
      </c>
      <c r="C19" s="133" t="str">
        <f>IF(นักเรียน!C19="","",นักเรียน!C19)</f>
        <v/>
      </c>
      <c r="D19" s="597" t="str">
        <f>IF(นักเรียน!E19="","",นักเรียน!E19)</f>
        <v/>
      </c>
      <c r="E19" s="598"/>
      <c r="F19" s="363" t="str">
        <f>IF(คุณลักษณะ!F19="","",คุณลักษณะ!F19)</f>
        <v/>
      </c>
      <c r="G19" s="356" t="str">
        <f>IF(คุณลักษณะ!G19="","",คุณลักษณะ!G19)</f>
        <v/>
      </c>
      <c r="H19" s="356" t="str">
        <f>IF(คุณลักษณะ!H19="","",คุณลักษณะ!H19)</f>
        <v/>
      </c>
      <c r="I19" s="356" t="str">
        <f>IF(คุณลักษณะ!I19="","",คุณลักษณะ!I19)</f>
        <v/>
      </c>
      <c r="J19" s="21" t="str">
        <f t="shared" si="8"/>
        <v/>
      </c>
      <c r="K19" s="30" t="str">
        <f t="shared" si="9"/>
        <v/>
      </c>
      <c r="L19" s="152" t="str">
        <f t="shared" si="0"/>
        <v/>
      </c>
      <c r="M19" s="363" t="str">
        <f>IF(คุณลักษณะ!J19="","",คุณลักษณะ!J19)</f>
        <v/>
      </c>
      <c r="N19" s="356" t="str">
        <f>IF(คุณลักษณะ!K19="","",คุณลักษณะ!K19)</f>
        <v/>
      </c>
      <c r="O19" s="29" t="str">
        <f t="shared" si="10"/>
        <v/>
      </c>
      <c r="P19" s="30" t="str">
        <f t="shared" si="11"/>
        <v/>
      </c>
      <c r="Q19" s="152" t="str">
        <f t="shared" si="1"/>
        <v/>
      </c>
      <c r="R19" s="364" t="str">
        <f>IF(คุณลักษณะ!L19="","",คุณลักษณะ!L19)</f>
        <v/>
      </c>
      <c r="S19" s="29" t="str">
        <f t="shared" si="12"/>
        <v/>
      </c>
      <c r="T19" s="30" t="str">
        <f t="shared" si="13"/>
        <v/>
      </c>
      <c r="U19" s="152" t="str">
        <f t="shared" si="2"/>
        <v/>
      </c>
      <c r="V19" s="364" t="str">
        <f>IF(คุณลักษณะ!M19="","",คุณลักษณะ!M19)</f>
        <v/>
      </c>
      <c r="W19" s="365" t="str">
        <f>IF(คุณลักษณะ!N19="","",คุณลักษณะ!N19)</f>
        <v/>
      </c>
      <c r="X19" s="29" t="str">
        <f t="shared" si="14"/>
        <v/>
      </c>
      <c r="Y19" s="30" t="str">
        <f t="shared" si="15"/>
        <v/>
      </c>
      <c r="Z19" s="152" t="str">
        <f t="shared" si="3"/>
        <v/>
      </c>
      <c r="AA19" s="364" t="str">
        <f>IF(คุณลักษณะ!O19="","",คุณลักษณะ!O19)</f>
        <v/>
      </c>
      <c r="AB19" s="365" t="str">
        <f>IF(คุณลักษณะ!P19="","",คุณลักษณะ!P19)</f>
        <v/>
      </c>
      <c r="AC19" s="29" t="str">
        <f t="shared" si="16"/>
        <v/>
      </c>
      <c r="AD19" s="30" t="str">
        <f t="shared" si="17"/>
        <v/>
      </c>
      <c r="AE19" s="152" t="str">
        <f t="shared" si="4"/>
        <v/>
      </c>
      <c r="AF19" s="364" t="str">
        <f>IF(คุณลักษณะ!Q19="","",คุณลักษณะ!Q19)</f>
        <v/>
      </c>
      <c r="AG19" s="365" t="str">
        <f>IF(คุณลักษณะ!R19="","",คุณลักษณะ!R19)</f>
        <v/>
      </c>
      <c r="AH19" s="29" t="str">
        <f t="shared" si="18"/>
        <v/>
      </c>
      <c r="AI19" s="136" t="str">
        <f t="shared" si="19"/>
        <v/>
      </c>
      <c r="AJ19" s="152" t="str">
        <f t="shared" si="5"/>
        <v/>
      </c>
      <c r="AK19" s="364" t="str">
        <f>IF(คุณลักษณะ!S19="","",คุณลักษณะ!S19)</f>
        <v/>
      </c>
      <c r="AL19" s="365" t="str">
        <f>IF(คุณลักษณะ!T19="","",คุณลักษณะ!T19)</f>
        <v/>
      </c>
      <c r="AM19" s="365" t="str">
        <f>IF(คุณลักษณะ!U19="","",คุณลักษณะ!U19)</f>
        <v/>
      </c>
      <c r="AN19" s="29" t="str">
        <f t="shared" si="20"/>
        <v/>
      </c>
      <c r="AO19" s="136" t="str">
        <f t="shared" si="21"/>
        <v/>
      </c>
      <c r="AP19" s="152" t="str">
        <f t="shared" si="6"/>
        <v/>
      </c>
      <c r="AQ19" s="364" t="str">
        <f>IF(คุณลักษณะ!V19="","",คุณลักษณะ!V19)</f>
        <v/>
      </c>
      <c r="AR19" s="365" t="str">
        <f>IF(คุณลักษณะ!W19="","",คุณลักษณะ!W19)</f>
        <v/>
      </c>
      <c r="AS19" s="29" t="str">
        <f t="shared" si="24"/>
        <v/>
      </c>
      <c r="AT19" s="209" t="str">
        <f t="shared" si="22"/>
        <v/>
      </c>
      <c r="AU19" s="152" t="str">
        <f t="shared" si="7"/>
        <v/>
      </c>
      <c r="AV19" s="370" t="str">
        <f t="shared" si="23"/>
        <v/>
      </c>
      <c r="AW19" s="216" t="str">
        <f>IF(OR(นักเรียน!N19="ออก",AV19=""),"",ROUND(AV19/$AV$5*$AW$5,0))</f>
        <v/>
      </c>
      <c r="AX19" s="215" t="str">
        <f>IF(OR(นักเรียน!N19="ออก",AW19=""),"",VLOOKUP(AW19,grade2,5,TRUE))</f>
        <v/>
      </c>
      <c r="AY19" s="23" t="str">
        <f>IF(OR(นักเรียน!N19="ออก",AW19=""),"",VLOOKUP(AW19,grade2,4,TRUE))</f>
        <v/>
      </c>
      <c r="AZ19" s="356" t="str">
        <f>IF(คุณลักษณะ!AB19="","",คุณลักษณะ!AB19)</f>
        <v/>
      </c>
      <c r="BA19" s="358"/>
    </row>
    <row r="20" spans="2:53" ht="15.75" customHeight="1" x14ac:dyDescent="0.5">
      <c r="B20" s="20">
        <v>15</v>
      </c>
      <c r="C20" s="133" t="str">
        <f>IF(นักเรียน!C20="","",นักเรียน!C20)</f>
        <v/>
      </c>
      <c r="D20" s="597" t="str">
        <f>IF(นักเรียน!E20="","",นักเรียน!E20)</f>
        <v/>
      </c>
      <c r="E20" s="598"/>
      <c r="F20" s="363" t="str">
        <f>IF(คุณลักษณะ!F20="","",คุณลักษณะ!F20)</f>
        <v/>
      </c>
      <c r="G20" s="356" t="str">
        <f>IF(คุณลักษณะ!G20="","",คุณลักษณะ!G20)</f>
        <v/>
      </c>
      <c r="H20" s="356" t="str">
        <f>IF(คุณลักษณะ!H20="","",คุณลักษณะ!H20)</f>
        <v/>
      </c>
      <c r="I20" s="356" t="str">
        <f>IF(คุณลักษณะ!I20="","",คุณลักษณะ!I20)</f>
        <v/>
      </c>
      <c r="J20" s="21" t="str">
        <f t="shared" si="8"/>
        <v/>
      </c>
      <c r="K20" s="30" t="str">
        <f t="shared" si="9"/>
        <v/>
      </c>
      <c r="L20" s="152" t="str">
        <f t="shared" si="0"/>
        <v/>
      </c>
      <c r="M20" s="363" t="str">
        <f>IF(คุณลักษณะ!J20="","",คุณลักษณะ!J20)</f>
        <v/>
      </c>
      <c r="N20" s="356" t="str">
        <f>IF(คุณลักษณะ!K20="","",คุณลักษณะ!K20)</f>
        <v/>
      </c>
      <c r="O20" s="29" t="str">
        <f t="shared" si="10"/>
        <v/>
      </c>
      <c r="P20" s="30" t="str">
        <f t="shared" si="11"/>
        <v/>
      </c>
      <c r="Q20" s="152" t="str">
        <f t="shared" si="1"/>
        <v/>
      </c>
      <c r="R20" s="364" t="str">
        <f>IF(คุณลักษณะ!L20="","",คุณลักษณะ!L20)</f>
        <v/>
      </c>
      <c r="S20" s="29" t="str">
        <f t="shared" si="12"/>
        <v/>
      </c>
      <c r="T20" s="30" t="str">
        <f t="shared" si="13"/>
        <v/>
      </c>
      <c r="U20" s="152" t="str">
        <f t="shared" si="2"/>
        <v/>
      </c>
      <c r="V20" s="364" t="str">
        <f>IF(คุณลักษณะ!M20="","",คุณลักษณะ!M20)</f>
        <v/>
      </c>
      <c r="W20" s="365" t="str">
        <f>IF(คุณลักษณะ!N20="","",คุณลักษณะ!N20)</f>
        <v/>
      </c>
      <c r="X20" s="29" t="str">
        <f t="shared" si="14"/>
        <v/>
      </c>
      <c r="Y20" s="30" t="str">
        <f t="shared" si="15"/>
        <v/>
      </c>
      <c r="Z20" s="152" t="str">
        <f t="shared" si="3"/>
        <v/>
      </c>
      <c r="AA20" s="364" t="str">
        <f>IF(คุณลักษณะ!O20="","",คุณลักษณะ!O20)</f>
        <v/>
      </c>
      <c r="AB20" s="365" t="str">
        <f>IF(คุณลักษณะ!P20="","",คุณลักษณะ!P20)</f>
        <v/>
      </c>
      <c r="AC20" s="29" t="str">
        <f t="shared" si="16"/>
        <v/>
      </c>
      <c r="AD20" s="30" t="str">
        <f t="shared" si="17"/>
        <v/>
      </c>
      <c r="AE20" s="152" t="str">
        <f t="shared" si="4"/>
        <v/>
      </c>
      <c r="AF20" s="364" t="str">
        <f>IF(คุณลักษณะ!Q20="","",คุณลักษณะ!Q20)</f>
        <v/>
      </c>
      <c r="AG20" s="365" t="str">
        <f>IF(คุณลักษณะ!R20="","",คุณลักษณะ!R20)</f>
        <v/>
      </c>
      <c r="AH20" s="29" t="str">
        <f t="shared" si="18"/>
        <v/>
      </c>
      <c r="AI20" s="136" t="str">
        <f t="shared" si="19"/>
        <v/>
      </c>
      <c r="AJ20" s="152" t="str">
        <f t="shared" si="5"/>
        <v/>
      </c>
      <c r="AK20" s="364" t="str">
        <f>IF(คุณลักษณะ!S20="","",คุณลักษณะ!S20)</f>
        <v/>
      </c>
      <c r="AL20" s="365" t="str">
        <f>IF(คุณลักษณะ!T20="","",คุณลักษณะ!T20)</f>
        <v/>
      </c>
      <c r="AM20" s="365" t="str">
        <f>IF(คุณลักษณะ!U20="","",คุณลักษณะ!U20)</f>
        <v/>
      </c>
      <c r="AN20" s="29" t="str">
        <f t="shared" si="20"/>
        <v/>
      </c>
      <c r="AO20" s="136" t="str">
        <f t="shared" si="21"/>
        <v/>
      </c>
      <c r="AP20" s="152" t="str">
        <f t="shared" si="6"/>
        <v/>
      </c>
      <c r="AQ20" s="364" t="str">
        <f>IF(คุณลักษณะ!V20="","",คุณลักษณะ!V20)</f>
        <v/>
      </c>
      <c r="AR20" s="365" t="str">
        <f>IF(คุณลักษณะ!W20="","",คุณลักษณะ!W20)</f>
        <v/>
      </c>
      <c r="AS20" s="29" t="str">
        <f t="shared" si="24"/>
        <v/>
      </c>
      <c r="AT20" s="209" t="str">
        <f t="shared" si="22"/>
        <v/>
      </c>
      <c r="AU20" s="152" t="str">
        <f t="shared" si="7"/>
        <v/>
      </c>
      <c r="AV20" s="370" t="str">
        <f t="shared" si="23"/>
        <v/>
      </c>
      <c r="AW20" s="216" t="str">
        <f>IF(OR(นักเรียน!N20="ออก",AV20=""),"",ROUND(AV20/$AV$5*$AW$5,0))</f>
        <v/>
      </c>
      <c r="AX20" s="215" t="str">
        <f>IF(OR(นักเรียน!N20="ออก",AW20=""),"",VLOOKUP(AW20,grade2,5,TRUE))</f>
        <v/>
      </c>
      <c r="AY20" s="23" t="str">
        <f>IF(OR(นักเรียน!N20="ออก",AW20=""),"",VLOOKUP(AW20,grade2,4,TRUE))</f>
        <v/>
      </c>
      <c r="AZ20" s="356" t="str">
        <f>IF(คุณลักษณะ!AB20="","",คุณลักษณะ!AB20)</f>
        <v/>
      </c>
      <c r="BA20" s="358"/>
    </row>
    <row r="21" spans="2:53" ht="15.75" customHeight="1" x14ac:dyDescent="0.5">
      <c r="B21" s="20">
        <v>16</v>
      </c>
      <c r="C21" s="133" t="str">
        <f>IF(นักเรียน!C21="","",นักเรียน!C21)</f>
        <v/>
      </c>
      <c r="D21" s="597" t="str">
        <f>IF(นักเรียน!E21="","",นักเรียน!E21)</f>
        <v/>
      </c>
      <c r="E21" s="598"/>
      <c r="F21" s="363" t="str">
        <f>IF(คุณลักษณะ!F21="","",คุณลักษณะ!F21)</f>
        <v/>
      </c>
      <c r="G21" s="356" t="str">
        <f>IF(คุณลักษณะ!G21="","",คุณลักษณะ!G21)</f>
        <v/>
      </c>
      <c r="H21" s="356" t="str">
        <f>IF(คุณลักษณะ!H21="","",คุณลักษณะ!H21)</f>
        <v/>
      </c>
      <c r="I21" s="356" t="str">
        <f>IF(คุณลักษณะ!I21="","",คุณลักษณะ!I21)</f>
        <v/>
      </c>
      <c r="J21" s="21" t="str">
        <f t="shared" si="8"/>
        <v/>
      </c>
      <c r="K21" s="30" t="str">
        <f t="shared" si="9"/>
        <v/>
      </c>
      <c r="L21" s="152" t="str">
        <f t="shared" si="0"/>
        <v/>
      </c>
      <c r="M21" s="363" t="str">
        <f>IF(คุณลักษณะ!J21="","",คุณลักษณะ!J21)</f>
        <v/>
      </c>
      <c r="N21" s="356" t="str">
        <f>IF(คุณลักษณะ!K21="","",คุณลักษณะ!K21)</f>
        <v/>
      </c>
      <c r="O21" s="29" t="str">
        <f t="shared" si="10"/>
        <v/>
      </c>
      <c r="P21" s="30" t="str">
        <f t="shared" si="11"/>
        <v/>
      </c>
      <c r="Q21" s="152" t="str">
        <f t="shared" si="1"/>
        <v/>
      </c>
      <c r="R21" s="364" t="str">
        <f>IF(คุณลักษณะ!L21="","",คุณลักษณะ!L21)</f>
        <v/>
      </c>
      <c r="S21" s="29" t="str">
        <f t="shared" si="12"/>
        <v/>
      </c>
      <c r="T21" s="30" t="str">
        <f t="shared" si="13"/>
        <v/>
      </c>
      <c r="U21" s="152" t="str">
        <f t="shared" si="2"/>
        <v/>
      </c>
      <c r="V21" s="364" t="str">
        <f>IF(คุณลักษณะ!M21="","",คุณลักษณะ!M21)</f>
        <v/>
      </c>
      <c r="W21" s="365" t="str">
        <f>IF(คุณลักษณะ!N21="","",คุณลักษณะ!N21)</f>
        <v/>
      </c>
      <c r="X21" s="29" t="str">
        <f t="shared" si="14"/>
        <v/>
      </c>
      <c r="Y21" s="30" t="str">
        <f t="shared" si="15"/>
        <v/>
      </c>
      <c r="Z21" s="152" t="str">
        <f t="shared" si="3"/>
        <v/>
      </c>
      <c r="AA21" s="364" t="str">
        <f>IF(คุณลักษณะ!O21="","",คุณลักษณะ!O21)</f>
        <v/>
      </c>
      <c r="AB21" s="365" t="str">
        <f>IF(คุณลักษณะ!P21="","",คุณลักษณะ!P21)</f>
        <v/>
      </c>
      <c r="AC21" s="29" t="str">
        <f t="shared" si="16"/>
        <v/>
      </c>
      <c r="AD21" s="30" t="str">
        <f t="shared" si="17"/>
        <v/>
      </c>
      <c r="AE21" s="152" t="str">
        <f t="shared" si="4"/>
        <v/>
      </c>
      <c r="AF21" s="364" t="str">
        <f>IF(คุณลักษณะ!Q21="","",คุณลักษณะ!Q21)</f>
        <v/>
      </c>
      <c r="AG21" s="365" t="str">
        <f>IF(คุณลักษณะ!R21="","",คุณลักษณะ!R21)</f>
        <v/>
      </c>
      <c r="AH21" s="29" t="str">
        <f t="shared" si="18"/>
        <v/>
      </c>
      <c r="AI21" s="136" t="str">
        <f t="shared" si="19"/>
        <v/>
      </c>
      <c r="AJ21" s="152" t="str">
        <f t="shared" si="5"/>
        <v/>
      </c>
      <c r="AK21" s="364" t="str">
        <f>IF(คุณลักษณะ!S21="","",คุณลักษณะ!S21)</f>
        <v/>
      </c>
      <c r="AL21" s="365" t="str">
        <f>IF(คุณลักษณะ!T21="","",คุณลักษณะ!T21)</f>
        <v/>
      </c>
      <c r="AM21" s="365" t="str">
        <f>IF(คุณลักษณะ!U21="","",คุณลักษณะ!U21)</f>
        <v/>
      </c>
      <c r="AN21" s="29" t="str">
        <f t="shared" si="20"/>
        <v/>
      </c>
      <c r="AO21" s="136" t="str">
        <f t="shared" si="21"/>
        <v/>
      </c>
      <c r="AP21" s="152" t="str">
        <f t="shared" si="6"/>
        <v/>
      </c>
      <c r="AQ21" s="364" t="str">
        <f>IF(คุณลักษณะ!V21="","",คุณลักษณะ!V21)</f>
        <v/>
      </c>
      <c r="AR21" s="365" t="str">
        <f>IF(คุณลักษณะ!W21="","",คุณลักษณะ!W21)</f>
        <v/>
      </c>
      <c r="AS21" s="29" t="str">
        <f t="shared" si="24"/>
        <v/>
      </c>
      <c r="AT21" s="209" t="str">
        <f t="shared" si="22"/>
        <v/>
      </c>
      <c r="AU21" s="152" t="str">
        <f t="shared" si="7"/>
        <v/>
      </c>
      <c r="AV21" s="370" t="str">
        <f t="shared" si="23"/>
        <v/>
      </c>
      <c r="AW21" s="216" t="str">
        <f>IF(OR(นักเรียน!N21="ออก",AV21=""),"",ROUND(AV21/$AV$5*$AW$5,0))</f>
        <v/>
      </c>
      <c r="AX21" s="215" t="str">
        <f>IF(OR(นักเรียน!N21="ออก",AW21=""),"",VLOOKUP(AW21,grade2,5,TRUE))</f>
        <v/>
      </c>
      <c r="AY21" s="23" t="str">
        <f>IF(OR(นักเรียน!N21="ออก",AW21=""),"",VLOOKUP(AW21,grade2,4,TRUE))</f>
        <v/>
      </c>
      <c r="AZ21" s="356" t="str">
        <f>IF(คุณลักษณะ!AB21="","",คุณลักษณะ!AB21)</f>
        <v/>
      </c>
      <c r="BA21" s="358"/>
    </row>
    <row r="22" spans="2:53" ht="15.75" customHeight="1" x14ac:dyDescent="0.5">
      <c r="B22" s="19">
        <v>17</v>
      </c>
      <c r="C22" s="133" t="str">
        <f>IF(นักเรียน!C22="","",นักเรียน!C22)</f>
        <v/>
      </c>
      <c r="D22" s="597" t="str">
        <f>IF(นักเรียน!E22="","",นักเรียน!E22)</f>
        <v/>
      </c>
      <c r="E22" s="598"/>
      <c r="F22" s="363" t="str">
        <f>IF(คุณลักษณะ!F22="","",คุณลักษณะ!F22)</f>
        <v/>
      </c>
      <c r="G22" s="356" t="str">
        <f>IF(คุณลักษณะ!G22="","",คุณลักษณะ!G22)</f>
        <v/>
      </c>
      <c r="H22" s="356" t="str">
        <f>IF(คุณลักษณะ!H22="","",คุณลักษณะ!H22)</f>
        <v/>
      </c>
      <c r="I22" s="356" t="str">
        <f>IF(คุณลักษณะ!I22="","",คุณลักษณะ!I22)</f>
        <v/>
      </c>
      <c r="J22" s="21" t="str">
        <f t="shared" si="8"/>
        <v/>
      </c>
      <c r="K22" s="30" t="str">
        <f t="shared" si="9"/>
        <v/>
      </c>
      <c r="L22" s="152" t="str">
        <f t="shared" si="0"/>
        <v/>
      </c>
      <c r="M22" s="363" t="str">
        <f>IF(คุณลักษณะ!J22="","",คุณลักษณะ!J22)</f>
        <v/>
      </c>
      <c r="N22" s="356" t="str">
        <f>IF(คุณลักษณะ!K22="","",คุณลักษณะ!K22)</f>
        <v/>
      </c>
      <c r="O22" s="29" t="str">
        <f t="shared" si="10"/>
        <v/>
      </c>
      <c r="P22" s="30" t="str">
        <f t="shared" si="11"/>
        <v/>
      </c>
      <c r="Q22" s="152" t="str">
        <f t="shared" si="1"/>
        <v/>
      </c>
      <c r="R22" s="364" t="str">
        <f>IF(คุณลักษณะ!L22="","",คุณลักษณะ!L22)</f>
        <v/>
      </c>
      <c r="S22" s="29" t="str">
        <f t="shared" si="12"/>
        <v/>
      </c>
      <c r="T22" s="30" t="str">
        <f t="shared" si="13"/>
        <v/>
      </c>
      <c r="U22" s="152" t="str">
        <f t="shared" si="2"/>
        <v/>
      </c>
      <c r="V22" s="364" t="str">
        <f>IF(คุณลักษณะ!M22="","",คุณลักษณะ!M22)</f>
        <v/>
      </c>
      <c r="W22" s="365" t="str">
        <f>IF(คุณลักษณะ!N22="","",คุณลักษณะ!N22)</f>
        <v/>
      </c>
      <c r="X22" s="29" t="str">
        <f t="shared" si="14"/>
        <v/>
      </c>
      <c r="Y22" s="30" t="str">
        <f t="shared" si="15"/>
        <v/>
      </c>
      <c r="Z22" s="152" t="str">
        <f t="shared" si="3"/>
        <v/>
      </c>
      <c r="AA22" s="364" t="str">
        <f>IF(คุณลักษณะ!O22="","",คุณลักษณะ!O22)</f>
        <v/>
      </c>
      <c r="AB22" s="365" t="str">
        <f>IF(คุณลักษณะ!P22="","",คุณลักษณะ!P22)</f>
        <v/>
      </c>
      <c r="AC22" s="29" t="str">
        <f t="shared" si="16"/>
        <v/>
      </c>
      <c r="AD22" s="30" t="str">
        <f t="shared" si="17"/>
        <v/>
      </c>
      <c r="AE22" s="152" t="str">
        <f t="shared" si="4"/>
        <v/>
      </c>
      <c r="AF22" s="364" t="str">
        <f>IF(คุณลักษณะ!Q22="","",คุณลักษณะ!Q22)</f>
        <v/>
      </c>
      <c r="AG22" s="365" t="str">
        <f>IF(คุณลักษณะ!R22="","",คุณลักษณะ!R22)</f>
        <v/>
      </c>
      <c r="AH22" s="29" t="str">
        <f t="shared" si="18"/>
        <v/>
      </c>
      <c r="AI22" s="136" t="str">
        <f t="shared" si="19"/>
        <v/>
      </c>
      <c r="AJ22" s="152" t="str">
        <f t="shared" si="5"/>
        <v/>
      </c>
      <c r="AK22" s="364" t="str">
        <f>IF(คุณลักษณะ!S22="","",คุณลักษณะ!S22)</f>
        <v/>
      </c>
      <c r="AL22" s="365" t="str">
        <f>IF(คุณลักษณะ!T22="","",คุณลักษณะ!T22)</f>
        <v/>
      </c>
      <c r="AM22" s="365" t="str">
        <f>IF(คุณลักษณะ!U22="","",คุณลักษณะ!U22)</f>
        <v/>
      </c>
      <c r="AN22" s="29" t="str">
        <f t="shared" si="20"/>
        <v/>
      </c>
      <c r="AO22" s="136" t="str">
        <f t="shared" si="21"/>
        <v/>
      </c>
      <c r="AP22" s="152" t="str">
        <f t="shared" si="6"/>
        <v/>
      </c>
      <c r="AQ22" s="364" t="str">
        <f>IF(คุณลักษณะ!V22="","",คุณลักษณะ!V22)</f>
        <v/>
      </c>
      <c r="AR22" s="365" t="str">
        <f>IF(คุณลักษณะ!W22="","",คุณลักษณะ!W22)</f>
        <v/>
      </c>
      <c r="AS22" s="29" t="str">
        <f t="shared" si="24"/>
        <v/>
      </c>
      <c r="AT22" s="209" t="str">
        <f t="shared" si="22"/>
        <v/>
      </c>
      <c r="AU22" s="152" t="str">
        <f t="shared" si="7"/>
        <v/>
      </c>
      <c r="AV22" s="370" t="str">
        <f t="shared" si="23"/>
        <v/>
      </c>
      <c r="AW22" s="216" t="str">
        <f>IF(OR(นักเรียน!N22="ออก",AV22=""),"",ROUND(AV22/$AV$5*$AW$5,0))</f>
        <v/>
      </c>
      <c r="AX22" s="215" t="str">
        <f>IF(OR(นักเรียน!N22="ออก",AW22=""),"",VLOOKUP(AW22,grade2,5,TRUE))</f>
        <v/>
      </c>
      <c r="AY22" s="23" t="str">
        <f>IF(OR(นักเรียน!N22="ออก",AW22=""),"",VLOOKUP(AW22,grade2,4,TRUE))</f>
        <v/>
      </c>
      <c r="AZ22" s="356" t="str">
        <f>IF(คุณลักษณะ!AB22="","",คุณลักษณะ!AB22)</f>
        <v/>
      </c>
      <c r="BA22" s="358"/>
    </row>
    <row r="23" spans="2:53" ht="15.75" customHeight="1" x14ac:dyDescent="0.5">
      <c r="B23" s="20">
        <v>18</v>
      </c>
      <c r="C23" s="133" t="str">
        <f>IF(นักเรียน!C23="","",นักเรียน!C23)</f>
        <v/>
      </c>
      <c r="D23" s="597" t="str">
        <f>IF(นักเรียน!E23="","",นักเรียน!E23)</f>
        <v/>
      </c>
      <c r="E23" s="598"/>
      <c r="F23" s="363" t="str">
        <f>IF(คุณลักษณะ!F23="","",คุณลักษณะ!F23)</f>
        <v/>
      </c>
      <c r="G23" s="356" t="str">
        <f>IF(คุณลักษณะ!G23="","",คุณลักษณะ!G23)</f>
        <v/>
      </c>
      <c r="H23" s="356" t="str">
        <f>IF(คุณลักษณะ!H23="","",คุณลักษณะ!H23)</f>
        <v/>
      </c>
      <c r="I23" s="356" t="str">
        <f>IF(คุณลักษณะ!I23="","",คุณลักษณะ!I23)</f>
        <v/>
      </c>
      <c r="J23" s="21" t="str">
        <f t="shared" si="8"/>
        <v/>
      </c>
      <c r="K23" s="30" t="str">
        <f t="shared" si="9"/>
        <v/>
      </c>
      <c r="L23" s="152" t="str">
        <f t="shared" si="0"/>
        <v/>
      </c>
      <c r="M23" s="363" t="str">
        <f>IF(คุณลักษณะ!J23="","",คุณลักษณะ!J23)</f>
        <v/>
      </c>
      <c r="N23" s="356" t="str">
        <f>IF(คุณลักษณะ!K23="","",คุณลักษณะ!K23)</f>
        <v/>
      </c>
      <c r="O23" s="29" t="str">
        <f t="shared" si="10"/>
        <v/>
      </c>
      <c r="P23" s="30" t="str">
        <f t="shared" si="11"/>
        <v/>
      </c>
      <c r="Q23" s="152" t="str">
        <f t="shared" si="1"/>
        <v/>
      </c>
      <c r="R23" s="364" t="str">
        <f>IF(คุณลักษณะ!L23="","",คุณลักษณะ!L23)</f>
        <v/>
      </c>
      <c r="S23" s="29" t="str">
        <f t="shared" si="12"/>
        <v/>
      </c>
      <c r="T23" s="30" t="str">
        <f t="shared" si="13"/>
        <v/>
      </c>
      <c r="U23" s="152" t="str">
        <f t="shared" si="2"/>
        <v/>
      </c>
      <c r="V23" s="364" t="str">
        <f>IF(คุณลักษณะ!M23="","",คุณลักษณะ!M23)</f>
        <v/>
      </c>
      <c r="W23" s="365" t="str">
        <f>IF(คุณลักษณะ!N23="","",คุณลักษณะ!N23)</f>
        <v/>
      </c>
      <c r="X23" s="29" t="str">
        <f t="shared" si="14"/>
        <v/>
      </c>
      <c r="Y23" s="30" t="str">
        <f t="shared" si="15"/>
        <v/>
      </c>
      <c r="Z23" s="152" t="str">
        <f t="shared" si="3"/>
        <v/>
      </c>
      <c r="AA23" s="364" t="str">
        <f>IF(คุณลักษณะ!O23="","",คุณลักษณะ!O23)</f>
        <v/>
      </c>
      <c r="AB23" s="365" t="str">
        <f>IF(คุณลักษณะ!P23="","",คุณลักษณะ!P23)</f>
        <v/>
      </c>
      <c r="AC23" s="29" t="str">
        <f t="shared" si="16"/>
        <v/>
      </c>
      <c r="AD23" s="30" t="str">
        <f t="shared" si="17"/>
        <v/>
      </c>
      <c r="AE23" s="152" t="str">
        <f t="shared" si="4"/>
        <v/>
      </c>
      <c r="AF23" s="364" t="str">
        <f>IF(คุณลักษณะ!Q23="","",คุณลักษณะ!Q23)</f>
        <v/>
      </c>
      <c r="AG23" s="365" t="str">
        <f>IF(คุณลักษณะ!R23="","",คุณลักษณะ!R23)</f>
        <v/>
      </c>
      <c r="AH23" s="29" t="str">
        <f t="shared" si="18"/>
        <v/>
      </c>
      <c r="AI23" s="136" t="str">
        <f t="shared" si="19"/>
        <v/>
      </c>
      <c r="AJ23" s="152" t="str">
        <f t="shared" si="5"/>
        <v/>
      </c>
      <c r="AK23" s="364" t="str">
        <f>IF(คุณลักษณะ!S23="","",คุณลักษณะ!S23)</f>
        <v/>
      </c>
      <c r="AL23" s="365" t="str">
        <f>IF(คุณลักษณะ!T23="","",คุณลักษณะ!T23)</f>
        <v/>
      </c>
      <c r="AM23" s="365" t="str">
        <f>IF(คุณลักษณะ!U23="","",คุณลักษณะ!U23)</f>
        <v/>
      </c>
      <c r="AN23" s="29" t="str">
        <f t="shared" si="20"/>
        <v/>
      </c>
      <c r="AO23" s="136" t="str">
        <f t="shared" si="21"/>
        <v/>
      </c>
      <c r="AP23" s="152" t="str">
        <f t="shared" si="6"/>
        <v/>
      </c>
      <c r="AQ23" s="364" t="str">
        <f>IF(คุณลักษณะ!V23="","",คุณลักษณะ!V23)</f>
        <v/>
      </c>
      <c r="AR23" s="365" t="str">
        <f>IF(คุณลักษณะ!W23="","",คุณลักษณะ!W23)</f>
        <v/>
      </c>
      <c r="AS23" s="29" t="str">
        <f t="shared" si="24"/>
        <v/>
      </c>
      <c r="AT23" s="209" t="str">
        <f t="shared" si="22"/>
        <v/>
      </c>
      <c r="AU23" s="152" t="str">
        <f t="shared" si="7"/>
        <v/>
      </c>
      <c r="AV23" s="370" t="str">
        <f t="shared" si="23"/>
        <v/>
      </c>
      <c r="AW23" s="216" t="str">
        <f>IF(OR(นักเรียน!N23="ออก",AV23=""),"",ROUND(AV23/$AV$5*$AW$5,0))</f>
        <v/>
      </c>
      <c r="AX23" s="215" t="str">
        <f>IF(OR(นักเรียน!N23="ออก",AW23=""),"",VLOOKUP(AW23,grade2,5,TRUE))</f>
        <v/>
      </c>
      <c r="AY23" s="23" t="str">
        <f>IF(OR(นักเรียน!N23="ออก",AW23=""),"",VLOOKUP(AW23,grade2,4,TRUE))</f>
        <v/>
      </c>
      <c r="AZ23" s="356" t="str">
        <f>IF(คุณลักษณะ!AB23="","",คุณลักษณะ!AB23)</f>
        <v/>
      </c>
      <c r="BA23" s="358"/>
    </row>
    <row r="24" spans="2:53" ht="15.75" customHeight="1" x14ac:dyDescent="0.5">
      <c r="B24" s="20">
        <v>19</v>
      </c>
      <c r="C24" s="133" t="str">
        <f>IF(นักเรียน!C24="","",นักเรียน!C24)</f>
        <v/>
      </c>
      <c r="D24" s="597" t="str">
        <f>IF(นักเรียน!E24="","",นักเรียน!E24)</f>
        <v/>
      </c>
      <c r="E24" s="598"/>
      <c r="F24" s="363" t="str">
        <f>IF(คุณลักษณะ!F24="","",คุณลักษณะ!F24)</f>
        <v/>
      </c>
      <c r="G24" s="356" t="str">
        <f>IF(คุณลักษณะ!G24="","",คุณลักษณะ!G24)</f>
        <v/>
      </c>
      <c r="H24" s="356" t="str">
        <f>IF(คุณลักษณะ!H24="","",คุณลักษณะ!H24)</f>
        <v/>
      </c>
      <c r="I24" s="356" t="str">
        <f>IF(คุณลักษณะ!I24="","",คุณลักษณะ!I24)</f>
        <v/>
      </c>
      <c r="J24" s="21" t="str">
        <f t="shared" si="8"/>
        <v/>
      </c>
      <c r="K24" s="30" t="str">
        <f t="shared" si="9"/>
        <v/>
      </c>
      <c r="L24" s="152" t="str">
        <f t="shared" si="0"/>
        <v/>
      </c>
      <c r="M24" s="363" t="str">
        <f>IF(คุณลักษณะ!J24="","",คุณลักษณะ!J24)</f>
        <v/>
      </c>
      <c r="N24" s="356" t="str">
        <f>IF(คุณลักษณะ!K24="","",คุณลักษณะ!K24)</f>
        <v/>
      </c>
      <c r="O24" s="29" t="str">
        <f t="shared" si="10"/>
        <v/>
      </c>
      <c r="P24" s="30" t="str">
        <f t="shared" si="11"/>
        <v/>
      </c>
      <c r="Q24" s="152" t="str">
        <f t="shared" si="1"/>
        <v/>
      </c>
      <c r="R24" s="364" t="str">
        <f>IF(คุณลักษณะ!L24="","",คุณลักษณะ!L24)</f>
        <v/>
      </c>
      <c r="S24" s="29" t="str">
        <f t="shared" si="12"/>
        <v/>
      </c>
      <c r="T24" s="30" t="str">
        <f t="shared" si="13"/>
        <v/>
      </c>
      <c r="U24" s="152" t="str">
        <f t="shared" si="2"/>
        <v/>
      </c>
      <c r="V24" s="364" t="str">
        <f>IF(คุณลักษณะ!M24="","",คุณลักษณะ!M24)</f>
        <v/>
      </c>
      <c r="W24" s="365" t="str">
        <f>IF(คุณลักษณะ!N24="","",คุณลักษณะ!N24)</f>
        <v/>
      </c>
      <c r="X24" s="29" t="str">
        <f t="shared" si="14"/>
        <v/>
      </c>
      <c r="Y24" s="30" t="str">
        <f t="shared" si="15"/>
        <v/>
      </c>
      <c r="Z24" s="152" t="str">
        <f t="shared" si="3"/>
        <v/>
      </c>
      <c r="AA24" s="364" t="str">
        <f>IF(คุณลักษณะ!O24="","",คุณลักษณะ!O24)</f>
        <v/>
      </c>
      <c r="AB24" s="365" t="str">
        <f>IF(คุณลักษณะ!P24="","",คุณลักษณะ!P24)</f>
        <v/>
      </c>
      <c r="AC24" s="29" t="str">
        <f t="shared" si="16"/>
        <v/>
      </c>
      <c r="AD24" s="30" t="str">
        <f t="shared" si="17"/>
        <v/>
      </c>
      <c r="AE24" s="152" t="str">
        <f t="shared" si="4"/>
        <v/>
      </c>
      <c r="AF24" s="364" t="str">
        <f>IF(คุณลักษณะ!Q24="","",คุณลักษณะ!Q24)</f>
        <v/>
      </c>
      <c r="AG24" s="365" t="str">
        <f>IF(คุณลักษณะ!R24="","",คุณลักษณะ!R24)</f>
        <v/>
      </c>
      <c r="AH24" s="29" t="str">
        <f t="shared" si="18"/>
        <v/>
      </c>
      <c r="AI24" s="136" t="str">
        <f t="shared" si="19"/>
        <v/>
      </c>
      <c r="AJ24" s="152" t="str">
        <f t="shared" si="5"/>
        <v/>
      </c>
      <c r="AK24" s="364" t="str">
        <f>IF(คุณลักษณะ!S24="","",คุณลักษณะ!S24)</f>
        <v/>
      </c>
      <c r="AL24" s="365" t="str">
        <f>IF(คุณลักษณะ!T24="","",คุณลักษณะ!T24)</f>
        <v/>
      </c>
      <c r="AM24" s="365" t="str">
        <f>IF(คุณลักษณะ!U24="","",คุณลักษณะ!U24)</f>
        <v/>
      </c>
      <c r="AN24" s="29" t="str">
        <f t="shared" si="20"/>
        <v/>
      </c>
      <c r="AO24" s="136" t="str">
        <f t="shared" si="21"/>
        <v/>
      </c>
      <c r="AP24" s="152" t="str">
        <f t="shared" si="6"/>
        <v/>
      </c>
      <c r="AQ24" s="364" t="str">
        <f>IF(คุณลักษณะ!V24="","",คุณลักษณะ!V24)</f>
        <v/>
      </c>
      <c r="AR24" s="365" t="str">
        <f>IF(คุณลักษณะ!W24="","",คุณลักษณะ!W24)</f>
        <v/>
      </c>
      <c r="AS24" s="29" t="str">
        <f t="shared" si="24"/>
        <v/>
      </c>
      <c r="AT24" s="209" t="str">
        <f t="shared" si="22"/>
        <v/>
      </c>
      <c r="AU24" s="152" t="str">
        <f t="shared" si="7"/>
        <v/>
      </c>
      <c r="AV24" s="370" t="str">
        <f t="shared" si="23"/>
        <v/>
      </c>
      <c r="AW24" s="216" t="str">
        <f>IF(OR(นักเรียน!N24="ออก",AV24=""),"",ROUND(AV24/$AV$5*$AW$5,0))</f>
        <v/>
      </c>
      <c r="AX24" s="215" t="str">
        <f>IF(OR(นักเรียน!N24="ออก",AW24=""),"",VLOOKUP(AW24,grade2,5,TRUE))</f>
        <v/>
      </c>
      <c r="AY24" s="23" t="str">
        <f>IF(OR(นักเรียน!N24="ออก",AW24=""),"",VLOOKUP(AW24,grade2,4,TRUE))</f>
        <v/>
      </c>
      <c r="AZ24" s="356" t="str">
        <f>IF(คุณลักษณะ!AB24="","",คุณลักษณะ!AB24)</f>
        <v/>
      </c>
      <c r="BA24" s="358"/>
    </row>
    <row r="25" spans="2:53" ht="15.75" customHeight="1" x14ac:dyDescent="0.5">
      <c r="B25" s="20">
        <v>20</v>
      </c>
      <c r="C25" s="133" t="str">
        <f>IF(นักเรียน!C25="","",นักเรียน!C25)</f>
        <v/>
      </c>
      <c r="D25" s="597" t="str">
        <f>IF(นักเรียน!E25="","",นักเรียน!E25)</f>
        <v/>
      </c>
      <c r="E25" s="598"/>
      <c r="F25" s="363" t="str">
        <f>IF(คุณลักษณะ!F25="","",คุณลักษณะ!F25)</f>
        <v/>
      </c>
      <c r="G25" s="356" t="str">
        <f>IF(คุณลักษณะ!G25="","",คุณลักษณะ!G25)</f>
        <v/>
      </c>
      <c r="H25" s="356" t="str">
        <f>IF(คุณลักษณะ!H25="","",คุณลักษณะ!H25)</f>
        <v/>
      </c>
      <c r="I25" s="356" t="str">
        <f>IF(คุณลักษณะ!I25="","",คุณลักษณะ!I25)</f>
        <v/>
      </c>
      <c r="J25" s="21" t="str">
        <f t="shared" si="8"/>
        <v/>
      </c>
      <c r="K25" s="30" t="str">
        <f t="shared" si="9"/>
        <v/>
      </c>
      <c r="L25" s="152" t="str">
        <f t="shared" si="0"/>
        <v/>
      </c>
      <c r="M25" s="363" t="str">
        <f>IF(คุณลักษณะ!J25="","",คุณลักษณะ!J25)</f>
        <v/>
      </c>
      <c r="N25" s="356" t="str">
        <f>IF(คุณลักษณะ!K25="","",คุณลักษณะ!K25)</f>
        <v/>
      </c>
      <c r="O25" s="29" t="str">
        <f t="shared" si="10"/>
        <v/>
      </c>
      <c r="P25" s="30" t="str">
        <f t="shared" si="11"/>
        <v/>
      </c>
      <c r="Q25" s="152" t="str">
        <f t="shared" si="1"/>
        <v/>
      </c>
      <c r="R25" s="364" t="str">
        <f>IF(คุณลักษณะ!L25="","",คุณลักษณะ!L25)</f>
        <v/>
      </c>
      <c r="S25" s="29" t="str">
        <f t="shared" si="12"/>
        <v/>
      </c>
      <c r="T25" s="30" t="str">
        <f t="shared" si="13"/>
        <v/>
      </c>
      <c r="U25" s="152" t="str">
        <f t="shared" si="2"/>
        <v/>
      </c>
      <c r="V25" s="364" t="str">
        <f>IF(คุณลักษณะ!M25="","",คุณลักษณะ!M25)</f>
        <v/>
      </c>
      <c r="W25" s="365" t="str">
        <f>IF(คุณลักษณะ!N25="","",คุณลักษณะ!N25)</f>
        <v/>
      </c>
      <c r="X25" s="29" t="str">
        <f t="shared" si="14"/>
        <v/>
      </c>
      <c r="Y25" s="30" t="str">
        <f t="shared" si="15"/>
        <v/>
      </c>
      <c r="Z25" s="152" t="str">
        <f t="shared" si="3"/>
        <v/>
      </c>
      <c r="AA25" s="364" t="str">
        <f>IF(คุณลักษณะ!O25="","",คุณลักษณะ!O25)</f>
        <v/>
      </c>
      <c r="AB25" s="365" t="str">
        <f>IF(คุณลักษณะ!P25="","",คุณลักษณะ!P25)</f>
        <v/>
      </c>
      <c r="AC25" s="29" t="str">
        <f t="shared" si="16"/>
        <v/>
      </c>
      <c r="AD25" s="30" t="str">
        <f t="shared" si="17"/>
        <v/>
      </c>
      <c r="AE25" s="152" t="str">
        <f t="shared" si="4"/>
        <v/>
      </c>
      <c r="AF25" s="364" t="str">
        <f>IF(คุณลักษณะ!Q25="","",คุณลักษณะ!Q25)</f>
        <v/>
      </c>
      <c r="AG25" s="365" t="str">
        <f>IF(คุณลักษณะ!R25="","",คุณลักษณะ!R25)</f>
        <v/>
      </c>
      <c r="AH25" s="29" t="str">
        <f t="shared" si="18"/>
        <v/>
      </c>
      <c r="AI25" s="136" t="str">
        <f t="shared" si="19"/>
        <v/>
      </c>
      <c r="AJ25" s="152" t="str">
        <f t="shared" si="5"/>
        <v/>
      </c>
      <c r="AK25" s="364" t="str">
        <f>IF(คุณลักษณะ!S25="","",คุณลักษณะ!S25)</f>
        <v/>
      </c>
      <c r="AL25" s="365" t="str">
        <f>IF(คุณลักษณะ!T25="","",คุณลักษณะ!T25)</f>
        <v/>
      </c>
      <c r="AM25" s="365" t="str">
        <f>IF(คุณลักษณะ!U25="","",คุณลักษณะ!U25)</f>
        <v/>
      </c>
      <c r="AN25" s="29" t="str">
        <f t="shared" si="20"/>
        <v/>
      </c>
      <c r="AO25" s="136" t="str">
        <f t="shared" si="21"/>
        <v/>
      </c>
      <c r="AP25" s="152" t="str">
        <f t="shared" si="6"/>
        <v/>
      </c>
      <c r="AQ25" s="364" t="str">
        <f>IF(คุณลักษณะ!V25="","",คุณลักษณะ!V25)</f>
        <v/>
      </c>
      <c r="AR25" s="365" t="str">
        <f>IF(คุณลักษณะ!W25="","",คุณลักษณะ!W25)</f>
        <v/>
      </c>
      <c r="AS25" s="29" t="str">
        <f t="shared" si="24"/>
        <v/>
      </c>
      <c r="AT25" s="209" t="str">
        <f t="shared" si="22"/>
        <v/>
      </c>
      <c r="AU25" s="152" t="str">
        <f t="shared" si="7"/>
        <v/>
      </c>
      <c r="AV25" s="370" t="str">
        <f t="shared" si="23"/>
        <v/>
      </c>
      <c r="AW25" s="216" t="str">
        <f>IF(OR(นักเรียน!N25="ออก",AV25=""),"",ROUND(AV25/$AV$5*$AW$5,0))</f>
        <v/>
      </c>
      <c r="AX25" s="215" t="str">
        <f>IF(OR(นักเรียน!N25="ออก",AW25=""),"",VLOOKUP(AW25,grade2,5,TRUE))</f>
        <v/>
      </c>
      <c r="AY25" s="23" t="str">
        <f>IF(OR(นักเรียน!N25="ออก",AW25=""),"",VLOOKUP(AW25,grade2,4,TRUE))</f>
        <v/>
      </c>
      <c r="AZ25" s="356" t="str">
        <f>IF(คุณลักษณะ!AB25="","",คุณลักษณะ!AB25)</f>
        <v/>
      </c>
      <c r="BA25" s="358"/>
    </row>
    <row r="26" spans="2:53" ht="15.75" customHeight="1" x14ac:dyDescent="0.5">
      <c r="B26" s="19">
        <v>21</v>
      </c>
      <c r="C26" s="133" t="str">
        <f>IF(นักเรียน!C26="","",นักเรียน!C26)</f>
        <v/>
      </c>
      <c r="D26" s="597" t="str">
        <f>IF(นักเรียน!E26="","",นักเรียน!E26)</f>
        <v/>
      </c>
      <c r="E26" s="598"/>
      <c r="F26" s="363" t="str">
        <f>IF(คุณลักษณะ!F26="","",คุณลักษณะ!F26)</f>
        <v/>
      </c>
      <c r="G26" s="356" t="str">
        <f>IF(คุณลักษณะ!G26="","",คุณลักษณะ!G26)</f>
        <v/>
      </c>
      <c r="H26" s="356" t="str">
        <f>IF(คุณลักษณะ!H26="","",คุณลักษณะ!H26)</f>
        <v/>
      </c>
      <c r="I26" s="356" t="str">
        <f>IF(คุณลักษณะ!I26="","",คุณลักษณะ!I26)</f>
        <v/>
      </c>
      <c r="J26" s="21" t="str">
        <f t="shared" si="8"/>
        <v/>
      </c>
      <c r="K26" s="30" t="str">
        <f t="shared" si="9"/>
        <v/>
      </c>
      <c r="L26" s="152" t="str">
        <f t="shared" si="0"/>
        <v/>
      </c>
      <c r="M26" s="363" t="str">
        <f>IF(คุณลักษณะ!J26="","",คุณลักษณะ!J26)</f>
        <v/>
      </c>
      <c r="N26" s="356" t="str">
        <f>IF(คุณลักษณะ!K26="","",คุณลักษณะ!K26)</f>
        <v/>
      </c>
      <c r="O26" s="29" t="str">
        <f t="shared" si="10"/>
        <v/>
      </c>
      <c r="P26" s="30" t="str">
        <f t="shared" si="11"/>
        <v/>
      </c>
      <c r="Q26" s="152" t="str">
        <f t="shared" si="1"/>
        <v/>
      </c>
      <c r="R26" s="364" t="str">
        <f>IF(คุณลักษณะ!L26="","",คุณลักษณะ!L26)</f>
        <v/>
      </c>
      <c r="S26" s="29" t="str">
        <f t="shared" si="12"/>
        <v/>
      </c>
      <c r="T26" s="30" t="str">
        <f t="shared" si="13"/>
        <v/>
      </c>
      <c r="U26" s="152" t="str">
        <f t="shared" si="2"/>
        <v/>
      </c>
      <c r="V26" s="364" t="str">
        <f>IF(คุณลักษณะ!M26="","",คุณลักษณะ!M26)</f>
        <v/>
      </c>
      <c r="W26" s="365" t="str">
        <f>IF(คุณลักษณะ!N26="","",คุณลักษณะ!N26)</f>
        <v/>
      </c>
      <c r="X26" s="29" t="str">
        <f t="shared" si="14"/>
        <v/>
      </c>
      <c r="Y26" s="30" t="str">
        <f t="shared" si="15"/>
        <v/>
      </c>
      <c r="Z26" s="152" t="str">
        <f t="shared" si="3"/>
        <v/>
      </c>
      <c r="AA26" s="364" t="str">
        <f>IF(คุณลักษณะ!O26="","",คุณลักษณะ!O26)</f>
        <v/>
      </c>
      <c r="AB26" s="365" t="str">
        <f>IF(คุณลักษณะ!P26="","",คุณลักษณะ!P26)</f>
        <v/>
      </c>
      <c r="AC26" s="29" t="str">
        <f t="shared" si="16"/>
        <v/>
      </c>
      <c r="AD26" s="30" t="str">
        <f t="shared" si="17"/>
        <v/>
      </c>
      <c r="AE26" s="152" t="str">
        <f t="shared" si="4"/>
        <v/>
      </c>
      <c r="AF26" s="364" t="str">
        <f>IF(คุณลักษณะ!Q26="","",คุณลักษณะ!Q26)</f>
        <v/>
      </c>
      <c r="AG26" s="365" t="str">
        <f>IF(คุณลักษณะ!R26="","",คุณลักษณะ!R26)</f>
        <v/>
      </c>
      <c r="AH26" s="29" t="str">
        <f t="shared" si="18"/>
        <v/>
      </c>
      <c r="AI26" s="136" t="str">
        <f t="shared" si="19"/>
        <v/>
      </c>
      <c r="AJ26" s="152" t="str">
        <f t="shared" si="5"/>
        <v/>
      </c>
      <c r="AK26" s="364" t="str">
        <f>IF(คุณลักษณะ!S26="","",คุณลักษณะ!S26)</f>
        <v/>
      </c>
      <c r="AL26" s="365" t="str">
        <f>IF(คุณลักษณะ!T26="","",คุณลักษณะ!T26)</f>
        <v/>
      </c>
      <c r="AM26" s="365" t="str">
        <f>IF(คุณลักษณะ!U26="","",คุณลักษณะ!U26)</f>
        <v/>
      </c>
      <c r="AN26" s="29" t="str">
        <f t="shared" si="20"/>
        <v/>
      </c>
      <c r="AO26" s="136" t="str">
        <f t="shared" si="21"/>
        <v/>
      </c>
      <c r="AP26" s="152" t="str">
        <f t="shared" si="6"/>
        <v/>
      </c>
      <c r="AQ26" s="364" t="str">
        <f>IF(คุณลักษณะ!V26="","",คุณลักษณะ!V26)</f>
        <v/>
      </c>
      <c r="AR26" s="365" t="str">
        <f>IF(คุณลักษณะ!W26="","",คุณลักษณะ!W26)</f>
        <v/>
      </c>
      <c r="AS26" s="29" t="str">
        <f t="shared" si="24"/>
        <v/>
      </c>
      <c r="AT26" s="209" t="str">
        <f t="shared" si="22"/>
        <v/>
      </c>
      <c r="AU26" s="152" t="str">
        <f t="shared" si="7"/>
        <v/>
      </c>
      <c r="AV26" s="370" t="str">
        <f t="shared" si="23"/>
        <v/>
      </c>
      <c r="AW26" s="216" t="str">
        <f>IF(OR(นักเรียน!N26="ออก",AV26=""),"",ROUND(AV26/$AV$5*$AW$5,0))</f>
        <v/>
      </c>
      <c r="AX26" s="215" t="str">
        <f>IF(OR(นักเรียน!N26="ออก",AW26=""),"",VLOOKUP(AW26,grade2,5,TRUE))</f>
        <v/>
      </c>
      <c r="AY26" s="23" t="str">
        <f>IF(OR(นักเรียน!N26="ออก",AW26=""),"",VLOOKUP(AW26,grade2,4,TRUE))</f>
        <v/>
      </c>
      <c r="AZ26" s="356" t="str">
        <f>IF(คุณลักษณะ!AB26="","",คุณลักษณะ!AB26)</f>
        <v/>
      </c>
      <c r="BA26" s="358"/>
    </row>
    <row r="27" spans="2:53" ht="15.75" customHeight="1" x14ac:dyDescent="0.5">
      <c r="B27" s="20">
        <v>22</v>
      </c>
      <c r="C27" s="133" t="str">
        <f>IF(นักเรียน!C27="","",นักเรียน!C27)</f>
        <v/>
      </c>
      <c r="D27" s="597" t="str">
        <f>IF(นักเรียน!E27="","",นักเรียน!E27)</f>
        <v/>
      </c>
      <c r="E27" s="598"/>
      <c r="F27" s="363" t="str">
        <f>IF(คุณลักษณะ!F27="","",คุณลักษณะ!F27)</f>
        <v/>
      </c>
      <c r="G27" s="356" t="str">
        <f>IF(คุณลักษณะ!G27="","",คุณลักษณะ!G27)</f>
        <v/>
      </c>
      <c r="H27" s="356" t="str">
        <f>IF(คุณลักษณะ!H27="","",คุณลักษณะ!H27)</f>
        <v/>
      </c>
      <c r="I27" s="356" t="str">
        <f>IF(คุณลักษณะ!I27="","",คุณลักษณะ!I27)</f>
        <v/>
      </c>
      <c r="J27" s="21" t="str">
        <f t="shared" si="8"/>
        <v/>
      </c>
      <c r="K27" s="30" t="str">
        <f t="shared" si="9"/>
        <v/>
      </c>
      <c r="L27" s="152" t="str">
        <f t="shared" si="0"/>
        <v/>
      </c>
      <c r="M27" s="363" t="str">
        <f>IF(คุณลักษณะ!J27="","",คุณลักษณะ!J27)</f>
        <v/>
      </c>
      <c r="N27" s="356" t="str">
        <f>IF(คุณลักษณะ!K27="","",คุณลักษณะ!K27)</f>
        <v/>
      </c>
      <c r="O27" s="29" t="str">
        <f t="shared" si="10"/>
        <v/>
      </c>
      <c r="P27" s="30" t="str">
        <f t="shared" si="11"/>
        <v/>
      </c>
      <c r="Q27" s="152" t="str">
        <f t="shared" si="1"/>
        <v/>
      </c>
      <c r="R27" s="364" t="str">
        <f>IF(คุณลักษณะ!L27="","",คุณลักษณะ!L27)</f>
        <v/>
      </c>
      <c r="S27" s="29" t="str">
        <f t="shared" si="12"/>
        <v/>
      </c>
      <c r="T27" s="30" t="str">
        <f t="shared" si="13"/>
        <v/>
      </c>
      <c r="U27" s="152" t="str">
        <f t="shared" si="2"/>
        <v/>
      </c>
      <c r="V27" s="364" t="str">
        <f>IF(คุณลักษณะ!M27="","",คุณลักษณะ!M27)</f>
        <v/>
      </c>
      <c r="W27" s="365" t="str">
        <f>IF(คุณลักษณะ!N27="","",คุณลักษณะ!N27)</f>
        <v/>
      </c>
      <c r="X27" s="29" t="str">
        <f t="shared" si="14"/>
        <v/>
      </c>
      <c r="Y27" s="30" t="str">
        <f t="shared" si="15"/>
        <v/>
      </c>
      <c r="Z27" s="152" t="str">
        <f t="shared" si="3"/>
        <v/>
      </c>
      <c r="AA27" s="364" t="str">
        <f>IF(คุณลักษณะ!O27="","",คุณลักษณะ!O27)</f>
        <v/>
      </c>
      <c r="AB27" s="365" t="str">
        <f>IF(คุณลักษณะ!P27="","",คุณลักษณะ!P27)</f>
        <v/>
      </c>
      <c r="AC27" s="29" t="str">
        <f t="shared" si="16"/>
        <v/>
      </c>
      <c r="AD27" s="30" t="str">
        <f t="shared" si="17"/>
        <v/>
      </c>
      <c r="AE27" s="152" t="str">
        <f t="shared" si="4"/>
        <v/>
      </c>
      <c r="AF27" s="364" t="str">
        <f>IF(คุณลักษณะ!Q27="","",คุณลักษณะ!Q27)</f>
        <v/>
      </c>
      <c r="AG27" s="365" t="str">
        <f>IF(คุณลักษณะ!R27="","",คุณลักษณะ!R27)</f>
        <v/>
      </c>
      <c r="AH27" s="29" t="str">
        <f t="shared" si="18"/>
        <v/>
      </c>
      <c r="AI27" s="136" t="str">
        <f t="shared" si="19"/>
        <v/>
      </c>
      <c r="AJ27" s="152" t="str">
        <f t="shared" si="5"/>
        <v/>
      </c>
      <c r="AK27" s="364" t="str">
        <f>IF(คุณลักษณะ!S27="","",คุณลักษณะ!S27)</f>
        <v/>
      </c>
      <c r="AL27" s="365" t="str">
        <f>IF(คุณลักษณะ!T27="","",คุณลักษณะ!T27)</f>
        <v/>
      </c>
      <c r="AM27" s="365" t="str">
        <f>IF(คุณลักษณะ!U27="","",คุณลักษณะ!U27)</f>
        <v/>
      </c>
      <c r="AN27" s="29" t="str">
        <f t="shared" si="20"/>
        <v/>
      </c>
      <c r="AO27" s="136" t="str">
        <f t="shared" si="21"/>
        <v/>
      </c>
      <c r="AP27" s="152" t="str">
        <f t="shared" si="6"/>
        <v/>
      </c>
      <c r="AQ27" s="364" t="str">
        <f>IF(คุณลักษณะ!V27="","",คุณลักษณะ!V27)</f>
        <v/>
      </c>
      <c r="AR27" s="365" t="str">
        <f>IF(คุณลักษณะ!W27="","",คุณลักษณะ!W27)</f>
        <v/>
      </c>
      <c r="AS27" s="29" t="str">
        <f t="shared" si="24"/>
        <v/>
      </c>
      <c r="AT27" s="209" t="str">
        <f t="shared" si="22"/>
        <v/>
      </c>
      <c r="AU27" s="152" t="str">
        <f t="shared" si="7"/>
        <v/>
      </c>
      <c r="AV27" s="370" t="str">
        <f t="shared" si="23"/>
        <v/>
      </c>
      <c r="AW27" s="216" t="str">
        <f>IF(OR(นักเรียน!N27="ออก",AV27=""),"",ROUND(AV27/$AV$5*$AW$5,0))</f>
        <v/>
      </c>
      <c r="AX27" s="215" t="str">
        <f>IF(OR(นักเรียน!N27="ออก",AW27=""),"",VLOOKUP(AW27,grade2,5,TRUE))</f>
        <v/>
      </c>
      <c r="AY27" s="23" t="str">
        <f>IF(OR(นักเรียน!N27="ออก",AW27=""),"",VLOOKUP(AW27,grade2,4,TRUE))</f>
        <v/>
      </c>
      <c r="AZ27" s="356" t="str">
        <f>IF(คุณลักษณะ!AB27="","",คุณลักษณะ!AB27)</f>
        <v/>
      </c>
      <c r="BA27" s="358"/>
    </row>
    <row r="28" spans="2:53" ht="15.75" customHeight="1" x14ac:dyDescent="0.5">
      <c r="B28" s="20">
        <v>23</v>
      </c>
      <c r="C28" s="133" t="str">
        <f>IF(นักเรียน!C28="","",นักเรียน!C28)</f>
        <v/>
      </c>
      <c r="D28" s="597" t="str">
        <f>IF(นักเรียน!E28="","",นักเรียน!E28)</f>
        <v/>
      </c>
      <c r="E28" s="598"/>
      <c r="F28" s="363" t="str">
        <f>IF(คุณลักษณะ!F28="","",คุณลักษณะ!F28)</f>
        <v/>
      </c>
      <c r="G28" s="356" t="str">
        <f>IF(คุณลักษณะ!G28="","",คุณลักษณะ!G28)</f>
        <v/>
      </c>
      <c r="H28" s="356" t="str">
        <f>IF(คุณลักษณะ!H28="","",คุณลักษณะ!H28)</f>
        <v/>
      </c>
      <c r="I28" s="356" t="str">
        <f>IF(คุณลักษณะ!I28="","",คุณลักษณะ!I28)</f>
        <v/>
      </c>
      <c r="J28" s="21" t="str">
        <f t="shared" si="8"/>
        <v/>
      </c>
      <c r="K28" s="30" t="str">
        <f t="shared" si="9"/>
        <v/>
      </c>
      <c r="L28" s="152" t="str">
        <f t="shared" si="0"/>
        <v/>
      </c>
      <c r="M28" s="363" t="str">
        <f>IF(คุณลักษณะ!J28="","",คุณลักษณะ!J28)</f>
        <v/>
      </c>
      <c r="N28" s="356" t="str">
        <f>IF(คุณลักษณะ!K28="","",คุณลักษณะ!K28)</f>
        <v/>
      </c>
      <c r="O28" s="29" t="str">
        <f t="shared" si="10"/>
        <v/>
      </c>
      <c r="P28" s="30" t="str">
        <f t="shared" si="11"/>
        <v/>
      </c>
      <c r="Q28" s="152" t="str">
        <f t="shared" si="1"/>
        <v/>
      </c>
      <c r="R28" s="364" t="str">
        <f>IF(คุณลักษณะ!L28="","",คุณลักษณะ!L28)</f>
        <v/>
      </c>
      <c r="S28" s="29" t="str">
        <f t="shared" si="12"/>
        <v/>
      </c>
      <c r="T28" s="30" t="str">
        <f t="shared" si="13"/>
        <v/>
      </c>
      <c r="U28" s="152" t="str">
        <f t="shared" si="2"/>
        <v/>
      </c>
      <c r="V28" s="364" t="str">
        <f>IF(คุณลักษณะ!M28="","",คุณลักษณะ!M28)</f>
        <v/>
      </c>
      <c r="W28" s="365" t="str">
        <f>IF(คุณลักษณะ!N28="","",คุณลักษณะ!N28)</f>
        <v/>
      </c>
      <c r="X28" s="29" t="str">
        <f t="shared" si="14"/>
        <v/>
      </c>
      <c r="Y28" s="30" t="str">
        <f t="shared" si="15"/>
        <v/>
      </c>
      <c r="Z28" s="152" t="str">
        <f t="shared" si="3"/>
        <v/>
      </c>
      <c r="AA28" s="364" t="str">
        <f>IF(คุณลักษณะ!O28="","",คุณลักษณะ!O28)</f>
        <v/>
      </c>
      <c r="AB28" s="365" t="str">
        <f>IF(คุณลักษณะ!P28="","",คุณลักษณะ!P28)</f>
        <v/>
      </c>
      <c r="AC28" s="29" t="str">
        <f t="shared" si="16"/>
        <v/>
      </c>
      <c r="AD28" s="30" t="str">
        <f t="shared" si="17"/>
        <v/>
      </c>
      <c r="AE28" s="152" t="str">
        <f t="shared" si="4"/>
        <v/>
      </c>
      <c r="AF28" s="364" t="str">
        <f>IF(คุณลักษณะ!Q28="","",คุณลักษณะ!Q28)</f>
        <v/>
      </c>
      <c r="AG28" s="365" t="str">
        <f>IF(คุณลักษณะ!R28="","",คุณลักษณะ!R28)</f>
        <v/>
      </c>
      <c r="AH28" s="29" t="str">
        <f t="shared" si="18"/>
        <v/>
      </c>
      <c r="AI28" s="136" t="str">
        <f t="shared" si="19"/>
        <v/>
      </c>
      <c r="AJ28" s="152" t="str">
        <f t="shared" si="5"/>
        <v/>
      </c>
      <c r="AK28" s="364" t="str">
        <f>IF(คุณลักษณะ!S28="","",คุณลักษณะ!S28)</f>
        <v/>
      </c>
      <c r="AL28" s="365" t="str">
        <f>IF(คุณลักษณะ!T28="","",คุณลักษณะ!T28)</f>
        <v/>
      </c>
      <c r="AM28" s="365" t="str">
        <f>IF(คุณลักษณะ!U28="","",คุณลักษณะ!U28)</f>
        <v/>
      </c>
      <c r="AN28" s="29" t="str">
        <f t="shared" si="20"/>
        <v/>
      </c>
      <c r="AO28" s="136" t="str">
        <f t="shared" si="21"/>
        <v/>
      </c>
      <c r="AP28" s="152" t="str">
        <f t="shared" si="6"/>
        <v/>
      </c>
      <c r="AQ28" s="364" t="str">
        <f>IF(คุณลักษณะ!V28="","",คุณลักษณะ!V28)</f>
        <v/>
      </c>
      <c r="AR28" s="365" t="str">
        <f>IF(คุณลักษณะ!W28="","",คุณลักษณะ!W28)</f>
        <v/>
      </c>
      <c r="AS28" s="29" t="str">
        <f t="shared" si="24"/>
        <v/>
      </c>
      <c r="AT28" s="209" t="str">
        <f t="shared" si="22"/>
        <v/>
      </c>
      <c r="AU28" s="152" t="str">
        <f t="shared" si="7"/>
        <v/>
      </c>
      <c r="AV28" s="370" t="str">
        <f t="shared" si="23"/>
        <v/>
      </c>
      <c r="AW28" s="216" t="str">
        <f>IF(OR(นักเรียน!N28="ออก",AV28=""),"",ROUND(AV28/$AV$5*$AW$5,0))</f>
        <v/>
      </c>
      <c r="AX28" s="215" t="str">
        <f>IF(OR(นักเรียน!N28="ออก",AW28=""),"",VLOOKUP(AW28,grade2,5,TRUE))</f>
        <v/>
      </c>
      <c r="AY28" s="23" t="str">
        <f>IF(OR(นักเรียน!N28="ออก",AW28=""),"",VLOOKUP(AW28,grade2,4,TRUE))</f>
        <v/>
      </c>
      <c r="AZ28" s="356" t="str">
        <f>IF(คุณลักษณะ!AB28="","",คุณลักษณะ!AB28)</f>
        <v/>
      </c>
      <c r="BA28" s="358"/>
    </row>
    <row r="29" spans="2:53" ht="15.75" customHeight="1" x14ac:dyDescent="0.5">
      <c r="B29" s="20">
        <v>24</v>
      </c>
      <c r="C29" s="133" t="str">
        <f>IF(นักเรียน!C29="","",นักเรียน!C29)</f>
        <v/>
      </c>
      <c r="D29" s="597" t="str">
        <f>IF(นักเรียน!E29="","",นักเรียน!E29)</f>
        <v/>
      </c>
      <c r="E29" s="598"/>
      <c r="F29" s="363" t="str">
        <f>IF(คุณลักษณะ!F29="","",คุณลักษณะ!F29)</f>
        <v/>
      </c>
      <c r="G29" s="356" t="str">
        <f>IF(คุณลักษณะ!G29="","",คุณลักษณะ!G29)</f>
        <v/>
      </c>
      <c r="H29" s="356" t="str">
        <f>IF(คุณลักษณะ!H29="","",คุณลักษณะ!H29)</f>
        <v/>
      </c>
      <c r="I29" s="356" t="str">
        <f>IF(คุณลักษณะ!I29="","",คุณลักษณะ!I29)</f>
        <v/>
      </c>
      <c r="J29" s="21" t="str">
        <f t="shared" si="8"/>
        <v/>
      </c>
      <c r="K29" s="30" t="str">
        <f t="shared" si="9"/>
        <v/>
      </c>
      <c r="L29" s="152" t="str">
        <f t="shared" si="0"/>
        <v/>
      </c>
      <c r="M29" s="363" t="str">
        <f>IF(คุณลักษณะ!J29="","",คุณลักษณะ!J29)</f>
        <v/>
      </c>
      <c r="N29" s="356" t="str">
        <f>IF(คุณลักษณะ!K29="","",คุณลักษณะ!K29)</f>
        <v/>
      </c>
      <c r="O29" s="29" t="str">
        <f t="shared" si="10"/>
        <v/>
      </c>
      <c r="P29" s="30" t="str">
        <f t="shared" si="11"/>
        <v/>
      </c>
      <c r="Q29" s="152" t="str">
        <f t="shared" si="1"/>
        <v/>
      </c>
      <c r="R29" s="364" t="str">
        <f>IF(คุณลักษณะ!L29="","",คุณลักษณะ!L29)</f>
        <v/>
      </c>
      <c r="S29" s="29" t="str">
        <f t="shared" si="12"/>
        <v/>
      </c>
      <c r="T29" s="30" t="str">
        <f t="shared" si="13"/>
        <v/>
      </c>
      <c r="U29" s="152" t="str">
        <f t="shared" si="2"/>
        <v/>
      </c>
      <c r="V29" s="364" t="str">
        <f>IF(คุณลักษณะ!M29="","",คุณลักษณะ!M29)</f>
        <v/>
      </c>
      <c r="W29" s="365" t="str">
        <f>IF(คุณลักษณะ!N29="","",คุณลักษณะ!N29)</f>
        <v/>
      </c>
      <c r="X29" s="29" t="str">
        <f t="shared" si="14"/>
        <v/>
      </c>
      <c r="Y29" s="30" t="str">
        <f t="shared" si="15"/>
        <v/>
      </c>
      <c r="Z29" s="152" t="str">
        <f t="shared" si="3"/>
        <v/>
      </c>
      <c r="AA29" s="364" t="str">
        <f>IF(คุณลักษณะ!O29="","",คุณลักษณะ!O29)</f>
        <v/>
      </c>
      <c r="AB29" s="365" t="str">
        <f>IF(คุณลักษณะ!P29="","",คุณลักษณะ!P29)</f>
        <v/>
      </c>
      <c r="AC29" s="29" t="str">
        <f t="shared" si="16"/>
        <v/>
      </c>
      <c r="AD29" s="30" t="str">
        <f t="shared" si="17"/>
        <v/>
      </c>
      <c r="AE29" s="152" t="str">
        <f t="shared" si="4"/>
        <v/>
      </c>
      <c r="AF29" s="364" t="str">
        <f>IF(คุณลักษณะ!Q29="","",คุณลักษณะ!Q29)</f>
        <v/>
      </c>
      <c r="AG29" s="365" t="str">
        <f>IF(คุณลักษณะ!R29="","",คุณลักษณะ!R29)</f>
        <v/>
      </c>
      <c r="AH29" s="29" t="str">
        <f t="shared" si="18"/>
        <v/>
      </c>
      <c r="AI29" s="136" t="str">
        <f t="shared" si="19"/>
        <v/>
      </c>
      <c r="AJ29" s="152" t="str">
        <f t="shared" si="5"/>
        <v/>
      </c>
      <c r="AK29" s="364" t="str">
        <f>IF(คุณลักษณะ!S29="","",คุณลักษณะ!S29)</f>
        <v/>
      </c>
      <c r="AL29" s="365" t="str">
        <f>IF(คุณลักษณะ!T29="","",คุณลักษณะ!T29)</f>
        <v/>
      </c>
      <c r="AM29" s="365" t="str">
        <f>IF(คุณลักษณะ!U29="","",คุณลักษณะ!U29)</f>
        <v/>
      </c>
      <c r="AN29" s="29" t="str">
        <f t="shared" si="20"/>
        <v/>
      </c>
      <c r="AO29" s="136" t="str">
        <f t="shared" si="21"/>
        <v/>
      </c>
      <c r="AP29" s="152" t="str">
        <f t="shared" si="6"/>
        <v/>
      </c>
      <c r="AQ29" s="364" t="str">
        <f>IF(คุณลักษณะ!V29="","",คุณลักษณะ!V29)</f>
        <v/>
      </c>
      <c r="AR29" s="365" t="str">
        <f>IF(คุณลักษณะ!W29="","",คุณลักษณะ!W29)</f>
        <v/>
      </c>
      <c r="AS29" s="29" t="str">
        <f t="shared" si="24"/>
        <v/>
      </c>
      <c r="AT29" s="209" t="str">
        <f t="shared" si="22"/>
        <v/>
      </c>
      <c r="AU29" s="152" t="str">
        <f t="shared" si="7"/>
        <v/>
      </c>
      <c r="AV29" s="370" t="str">
        <f t="shared" si="23"/>
        <v/>
      </c>
      <c r="AW29" s="216" t="str">
        <f>IF(OR(นักเรียน!N29="ออก",AV29=""),"",ROUND(AV29/$AV$5*$AW$5,0))</f>
        <v/>
      </c>
      <c r="AX29" s="215" t="str">
        <f>IF(OR(นักเรียน!N29="ออก",AW29=""),"",VLOOKUP(AW29,grade2,5,TRUE))</f>
        <v/>
      </c>
      <c r="AY29" s="23" t="str">
        <f>IF(OR(นักเรียน!N29="ออก",AW29=""),"",VLOOKUP(AW29,grade2,4,TRUE))</f>
        <v/>
      </c>
      <c r="AZ29" s="356" t="str">
        <f>IF(คุณลักษณะ!AB29="","",คุณลักษณะ!AB29)</f>
        <v/>
      </c>
      <c r="BA29" s="358"/>
    </row>
    <row r="30" spans="2:53" ht="15.75" customHeight="1" x14ac:dyDescent="0.5">
      <c r="B30" s="19">
        <v>25</v>
      </c>
      <c r="C30" s="133" t="str">
        <f>IF(นักเรียน!C30="","",นักเรียน!C30)</f>
        <v/>
      </c>
      <c r="D30" s="597" t="str">
        <f>IF(นักเรียน!E30="","",นักเรียน!E30)</f>
        <v/>
      </c>
      <c r="E30" s="598"/>
      <c r="F30" s="363" t="str">
        <f>IF(คุณลักษณะ!F30="","",คุณลักษณะ!F30)</f>
        <v/>
      </c>
      <c r="G30" s="356" t="str">
        <f>IF(คุณลักษณะ!G30="","",คุณลักษณะ!G30)</f>
        <v/>
      </c>
      <c r="H30" s="356" t="str">
        <f>IF(คุณลักษณะ!H30="","",คุณลักษณะ!H30)</f>
        <v/>
      </c>
      <c r="I30" s="356" t="str">
        <f>IF(คุณลักษณะ!I30="","",คุณลักษณะ!I30)</f>
        <v/>
      </c>
      <c r="J30" s="21" t="str">
        <f t="shared" si="8"/>
        <v/>
      </c>
      <c r="K30" s="30" t="str">
        <f t="shared" si="9"/>
        <v/>
      </c>
      <c r="L30" s="152" t="str">
        <f t="shared" si="0"/>
        <v/>
      </c>
      <c r="M30" s="363" t="str">
        <f>IF(คุณลักษณะ!J30="","",คุณลักษณะ!J30)</f>
        <v/>
      </c>
      <c r="N30" s="356" t="str">
        <f>IF(คุณลักษณะ!K30="","",คุณลักษณะ!K30)</f>
        <v/>
      </c>
      <c r="O30" s="29" t="str">
        <f t="shared" si="10"/>
        <v/>
      </c>
      <c r="P30" s="30" t="str">
        <f t="shared" si="11"/>
        <v/>
      </c>
      <c r="Q30" s="152" t="str">
        <f t="shared" si="1"/>
        <v/>
      </c>
      <c r="R30" s="364" t="str">
        <f>IF(คุณลักษณะ!L30="","",คุณลักษณะ!L30)</f>
        <v/>
      </c>
      <c r="S30" s="29" t="str">
        <f t="shared" si="12"/>
        <v/>
      </c>
      <c r="T30" s="30" t="str">
        <f t="shared" si="13"/>
        <v/>
      </c>
      <c r="U30" s="152" t="str">
        <f t="shared" si="2"/>
        <v/>
      </c>
      <c r="V30" s="364" t="str">
        <f>IF(คุณลักษณะ!M30="","",คุณลักษณะ!M30)</f>
        <v/>
      </c>
      <c r="W30" s="365" t="str">
        <f>IF(คุณลักษณะ!N30="","",คุณลักษณะ!N30)</f>
        <v/>
      </c>
      <c r="X30" s="29" t="str">
        <f t="shared" si="14"/>
        <v/>
      </c>
      <c r="Y30" s="30" t="str">
        <f t="shared" si="15"/>
        <v/>
      </c>
      <c r="Z30" s="152" t="str">
        <f t="shared" si="3"/>
        <v/>
      </c>
      <c r="AA30" s="364" t="str">
        <f>IF(คุณลักษณะ!O30="","",คุณลักษณะ!O30)</f>
        <v/>
      </c>
      <c r="AB30" s="365" t="str">
        <f>IF(คุณลักษณะ!P30="","",คุณลักษณะ!P30)</f>
        <v/>
      </c>
      <c r="AC30" s="29" t="str">
        <f t="shared" si="16"/>
        <v/>
      </c>
      <c r="AD30" s="30" t="str">
        <f t="shared" si="17"/>
        <v/>
      </c>
      <c r="AE30" s="152" t="str">
        <f t="shared" si="4"/>
        <v/>
      </c>
      <c r="AF30" s="364" t="str">
        <f>IF(คุณลักษณะ!Q30="","",คุณลักษณะ!Q30)</f>
        <v/>
      </c>
      <c r="AG30" s="365" t="str">
        <f>IF(คุณลักษณะ!R30="","",คุณลักษณะ!R30)</f>
        <v/>
      </c>
      <c r="AH30" s="29" t="str">
        <f t="shared" si="18"/>
        <v/>
      </c>
      <c r="AI30" s="136" t="str">
        <f t="shared" si="19"/>
        <v/>
      </c>
      <c r="AJ30" s="152" t="str">
        <f t="shared" si="5"/>
        <v/>
      </c>
      <c r="AK30" s="364" t="str">
        <f>IF(คุณลักษณะ!S30="","",คุณลักษณะ!S30)</f>
        <v/>
      </c>
      <c r="AL30" s="365" t="str">
        <f>IF(คุณลักษณะ!T30="","",คุณลักษณะ!T30)</f>
        <v/>
      </c>
      <c r="AM30" s="365" t="str">
        <f>IF(คุณลักษณะ!U30="","",คุณลักษณะ!U30)</f>
        <v/>
      </c>
      <c r="AN30" s="29" t="str">
        <f t="shared" si="20"/>
        <v/>
      </c>
      <c r="AO30" s="136" t="str">
        <f t="shared" si="21"/>
        <v/>
      </c>
      <c r="AP30" s="152" t="str">
        <f t="shared" si="6"/>
        <v/>
      </c>
      <c r="AQ30" s="364" t="str">
        <f>IF(คุณลักษณะ!V30="","",คุณลักษณะ!V30)</f>
        <v/>
      </c>
      <c r="AR30" s="365" t="str">
        <f>IF(คุณลักษณะ!W30="","",คุณลักษณะ!W30)</f>
        <v/>
      </c>
      <c r="AS30" s="29" t="str">
        <f t="shared" si="24"/>
        <v/>
      </c>
      <c r="AT30" s="209" t="str">
        <f t="shared" si="22"/>
        <v/>
      </c>
      <c r="AU30" s="152" t="str">
        <f t="shared" si="7"/>
        <v/>
      </c>
      <c r="AV30" s="370" t="str">
        <f t="shared" si="23"/>
        <v/>
      </c>
      <c r="AW30" s="216" t="str">
        <f>IF(OR(นักเรียน!N30="ออก",AV30=""),"",ROUND(AV30/$AV$5*$AW$5,0))</f>
        <v/>
      </c>
      <c r="AX30" s="215" t="str">
        <f>IF(OR(นักเรียน!N30="ออก",AW30=""),"",VLOOKUP(AW30,grade2,5,TRUE))</f>
        <v/>
      </c>
      <c r="AY30" s="23" t="str">
        <f>IF(OR(นักเรียน!N30="ออก",AW30=""),"",VLOOKUP(AW30,grade2,4,TRUE))</f>
        <v/>
      </c>
      <c r="AZ30" s="356" t="str">
        <f>IF(คุณลักษณะ!AB30="","",คุณลักษณะ!AB30)</f>
        <v/>
      </c>
      <c r="BA30" s="358"/>
    </row>
    <row r="31" spans="2:53" ht="15.75" customHeight="1" x14ac:dyDescent="0.5">
      <c r="B31" s="20">
        <v>26</v>
      </c>
      <c r="C31" s="133" t="str">
        <f>IF(นักเรียน!C31="","",นักเรียน!C31)</f>
        <v/>
      </c>
      <c r="D31" s="597" t="str">
        <f>IF(นักเรียน!E31="","",นักเรียน!E31)</f>
        <v/>
      </c>
      <c r="E31" s="598"/>
      <c r="F31" s="363" t="str">
        <f>IF(คุณลักษณะ!F31="","",คุณลักษณะ!F31)</f>
        <v/>
      </c>
      <c r="G31" s="356" t="str">
        <f>IF(คุณลักษณะ!G31="","",คุณลักษณะ!G31)</f>
        <v/>
      </c>
      <c r="H31" s="356" t="str">
        <f>IF(คุณลักษณะ!H31="","",คุณลักษณะ!H31)</f>
        <v/>
      </c>
      <c r="I31" s="356" t="str">
        <f>IF(คุณลักษณะ!I31="","",คุณลักษณะ!I31)</f>
        <v/>
      </c>
      <c r="J31" s="21" t="str">
        <f t="shared" si="8"/>
        <v/>
      </c>
      <c r="K31" s="30" t="str">
        <f t="shared" si="9"/>
        <v/>
      </c>
      <c r="L31" s="152" t="str">
        <f t="shared" si="0"/>
        <v/>
      </c>
      <c r="M31" s="363" t="str">
        <f>IF(คุณลักษณะ!J31="","",คุณลักษณะ!J31)</f>
        <v/>
      </c>
      <c r="N31" s="356" t="str">
        <f>IF(คุณลักษณะ!K31="","",คุณลักษณะ!K31)</f>
        <v/>
      </c>
      <c r="O31" s="29" t="str">
        <f t="shared" si="10"/>
        <v/>
      </c>
      <c r="P31" s="30" t="str">
        <f t="shared" si="11"/>
        <v/>
      </c>
      <c r="Q31" s="152" t="str">
        <f t="shared" si="1"/>
        <v/>
      </c>
      <c r="R31" s="364" t="str">
        <f>IF(คุณลักษณะ!L31="","",คุณลักษณะ!L31)</f>
        <v/>
      </c>
      <c r="S31" s="29" t="str">
        <f t="shared" si="12"/>
        <v/>
      </c>
      <c r="T31" s="30" t="str">
        <f t="shared" si="13"/>
        <v/>
      </c>
      <c r="U31" s="152" t="str">
        <f t="shared" si="2"/>
        <v/>
      </c>
      <c r="V31" s="364" t="str">
        <f>IF(คุณลักษณะ!M31="","",คุณลักษณะ!M31)</f>
        <v/>
      </c>
      <c r="W31" s="365" t="str">
        <f>IF(คุณลักษณะ!N31="","",คุณลักษณะ!N31)</f>
        <v/>
      </c>
      <c r="X31" s="29" t="str">
        <f t="shared" si="14"/>
        <v/>
      </c>
      <c r="Y31" s="30" t="str">
        <f t="shared" si="15"/>
        <v/>
      </c>
      <c r="Z31" s="152" t="str">
        <f t="shared" si="3"/>
        <v/>
      </c>
      <c r="AA31" s="364" t="str">
        <f>IF(คุณลักษณะ!O31="","",คุณลักษณะ!O31)</f>
        <v/>
      </c>
      <c r="AB31" s="365" t="str">
        <f>IF(คุณลักษณะ!P31="","",คุณลักษณะ!P31)</f>
        <v/>
      </c>
      <c r="AC31" s="29" t="str">
        <f t="shared" si="16"/>
        <v/>
      </c>
      <c r="AD31" s="30" t="str">
        <f t="shared" si="17"/>
        <v/>
      </c>
      <c r="AE31" s="152" t="str">
        <f t="shared" si="4"/>
        <v/>
      </c>
      <c r="AF31" s="364" t="str">
        <f>IF(คุณลักษณะ!Q31="","",คุณลักษณะ!Q31)</f>
        <v/>
      </c>
      <c r="AG31" s="365" t="str">
        <f>IF(คุณลักษณะ!R31="","",คุณลักษณะ!R31)</f>
        <v/>
      </c>
      <c r="AH31" s="29" t="str">
        <f t="shared" si="18"/>
        <v/>
      </c>
      <c r="AI31" s="136" t="str">
        <f t="shared" si="19"/>
        <v/>
      </c>
      <c r="AJ31" s="152" t="str">
        <f t="shared" si="5"/>
        <v/>
      </c>
      <c r="AK31" s="364" t="str">
        <f>IF(คุณลักษณะ!S31="","",คุณลักษณะ!S31)</f>
        <v/>
      </c>
      <c r="AL31" s="365" t="str">
        <f>IF(คุณลักษณะ!T31="","",คุณลักษณะ!T31)</f>
        <v/>
      </c>
      <c r="AM31" s="365" t="str">
        <f>IF(คุณลักษณะ!U31="","",คุณลักษณะ!U31)</f>
        <v/>
      </c>
      <c r="AN31" s="29" t="str">
        <f t="shared" si="20"/>
        <v/>
      </c>
      <c r="AO31" s="136" t="str">
        <f t="shared" si="21"/>
        <v/>
      </c>
      <c r="AP31" s="152" t="str">
        <f t="shared" si="6"/>
        <v/>
      </c>
      <c r="AQ31" s="364" t="str">
        <f>IF(คุณลักษณะ!V31="","",คุณลักษณะ!V31)</f>
        <v/>
      </c>
      <c r="AR31" s="365" t="str">
        <f>IF(คุณลักษณะ!W31="","",คุณลักษณะ!W31)</f>
        <v/>
      </c>
      <c r="AS31" s="29" t="str">
        <f t="shared" si="24"/>
        <v/>
      </c>
      <c r="AT31" s="209" t="str">
        <f t="shared" si="22"/>
        <v/>
      </c>
      <c r="AU31" s="152" t="str">
        <f t="shared" si="7"/>
        <v/>
      </c>
      <c r="AV31" s="370" t="str">
        <f t="shared" si="23"/>
        <v/>
      </c>
      <c r="AW31" s="216" t="str">
        <f>IF(OR(นักเรียน!N31="ออก",AV31=""),"",ROUND(AV31/$AV$5*$AW$5,0))</f>
        <v/>
      </c>
      <c r="AX31" s="215" t="str">
        <f>IF(OR(นักเรียน!N31="ออก",AW31=""),"",VLOOKUP(AW31,grade2,5,TRUE))</f>
        <v/>
      </c>
      <c r="AY31" s="23" t="str">
        <f>IF(OR(นักเรียน!N31="ออก",AW31=""),"",VLOOKUP(AW31,grade2,4,TRUE))</f>
        <v/>
      </c>
      <c r="AZ31" s="356" t="str">
        <f>IF(คุณลักษณะ!AB31="","",คุณลักษณะ!AB31)</f>
        <v/>
      </c>
      <c r="BA31" s="358"/>
    </row>
    <row r="32" spans="2:53" ht="15.75" customHeight="1" x14ac:dyDescent="0.5">
      <c r="B32" s="20">
        <v>27</v>
      </c>
      <c r="C32" s="133" t="str">
        <f>IF(นักเรียน!C32="","",นักเรียน!C32)</f>
        <v/>
      </c>
      <c r="D32" s="597" t="str">
        <f>IF(นักเรียน!E32="","",นักเรียน!E32)</f>
        <v/>
      </c>
      <c r="E32" s="598"/>
      <c r="F32" s="363" t="str">
        <f>IF(คุณลักษณะ!F32="","",คุณลักษณะ!F32)</f>
        <v/>
      </c>
      <c r="G32" s="356" t="str">
        <f>IF(คุณลักษณะ!G32="","",คุณลักษณะ!G32)</f>
        <v/>
      </c>
      <c r="H32" s="356" t="str">
        <f>IF(คุณลักษณะ!H32="","",คุณลักษณะ!H32)</f>
        <v/>
      </c>
      <c r="I32" s="356" t="str">
        <f>IF(คุณลักษณะ!I32="","",คุณลักษณะ!I32)</f>
        <v/>
      </c>
      <c r="J32" s="21" t="str">
        <f t="shared" si="8"/>
        <v/>
      </c>
      <c r="K32" s="30" t="str">
        <f t="shared" si="9"/>
        <v/>
      </c>
      <c r="L32" s="152" t="str">
        <f t="shared" si="0"/>
        <v/>
      </c>
      <c r="M32" s="363" t="str">
        <f>IF(คุณลักษณะ!J32="","",คุณลักษณะ!J32)</f>
        <v/>
      </c>
      <c r="N32" s="356" t="str">
        <f>IF(คุณลักษณะ!K32="","",คุณลักษณะ!K32)</f>
        <v/>
      </c>
      <c r="O32" s="29" t="str">
        <f t="shared" si="10"/>
        <v/>
      </c>
      <c r="P32" s="30" t="str">
        <f t="shared" si="11"/>
        <v/>
      </c>
      <c r="Q32" s="152" t="str">
        <f t="shared" si="1"/>
        <v/>
      </c>
      <c r="R32" s="364" t="str">
        <f>IF(คุณลักษณะ!L32="","",คุณลักษณะ!L32)</f>
        <v/>
      </c>
      <c r="S32" s="29" t="str">
        <f t="shared" si="12"/>
        <v/>
      </c>
      <c r="T32" s="30" t="str">
        <f t="shared" si="13"/>
        <v/>
      </c>
      <c r="U32" s="152" t="str">
        <f t="shared" si="2"/>
        <v/>
      </c>
      <c r="V32" s="364" t="str">
        <f>IF(คุณลักษณะ!M32="","",คุณลักษณะ!M32)</f>
        <v/>
      </c>
      <c r="W32" s="365" t="str">
        <f>IF(คุณลักษณะ!N32="","",คุณลักษณะ!N32)</f>
        <v/>
      </c>
      <c r="X32" s="29" t="str">
        <f t="shared" si="14"/>
        <v/>
      </c>
      <c r="Y32" s="30" t="str">
        <f t="shared" si="15"/>
        <v/>
      </c>
      <c r="Z32" s="152" t="str">
        <f t="shared" si="3"/>
        <v/>
      </c>
      <c r="AA32" s="364" t="str">
        <f>IF(คุณลักษณะ!O32="","",คุณลักษณะ!O32)</f>
        <v/>
      </c>
      <c r="AB32" s="365" t="str">
        <f>IF(คุณลักษณะ!P32="","",คุณลักษณะ!P32)</f>
        <v/>
      </c>
      <c r="AC32" s="29" t="str">
        <f t="shared" si="16"/>
        <v/>
      </c>
      <c r="AD32" s="30" t="str">
        <f t="shared" si="17"/>
        <v/>
      </c>
      <c r="AE32" s="152" t="str">
        <f t="shared" si="4"/>
        <v/>
      </c>
      <c r="AF32" s="364" t="str">
        <f>IF(คุณลักษณะ!Q32="","",คุณลักษณะ!Q32)</f>
        <v/>
      </c>
      <c r="AG32" s="365" t="str">
        <f>IF(คุณลักษณะ!R32="","",คุณลักษณะ!R32)</f>
        <v/>
      </c>
      <c r="AH32" s="29" t="str">
        <f t="shared" si="18"/>
        <v/>
      </c>
      <c r="AI32" s="136" t="str">
        <f t="shared" si="19"/>
        <v/>
      </c>
      <c r="AJ32" s="152" t="str">
        <f t="shared" si="5"/>
        <v/>
      </c>
      <c r="AK32" s="364" t="str">
        <f>IF(คุณลักษณะ!S32="","",คุณลักษณะ!S32)</f>
        <v/>
      </c>
      <c r="AL32" s="365" t="str">
        <f>IF(คุณลักษณะ!T32="","",คุณลักษณะ!T32)</f>
        <v/>
      </c>
      <c r="AM32" s="365" t="str">
        <f>IF(คุณลักษณะ!U32="","",คุณลักษณะ!U32)</f>
        <v/>
      </c>
      <c r="AN32" s="29" t="str">
        <f t="shared" si="20"/>
        <v/>
      </c>
      <c r="AO32" s="136" t="str">
        <f t="shared" si="21"/>
        <v/>
      </c>
      <c r="AP32" s="152" t="str">
        <f t="shared" si="6"/>
        <v/>
      </c>
      <c r="AQ32" s="364" t="str">
        <f>IF(คุณลักษณะ!V32="","",คุณลักษณะ!V32)</f>
        <v/>
      </c>
      <c r="AR32" s="365" t="str">
        <f>IF(คุณลักษณะ!W32="","",คุณลักษณะ!W32)</f>
        <v/>
      </c>
      <c r="AS32" s="29" t="str">
        <f t="shared" si="24"/>
        <v/>
      </c>
      <c r="AT32" s="209" t="str">
        <f t="shared" si="22"/>
        <v/>
      </c>
      <c r="AU32" s="152" t="str">
        <f t="shared" si="7"/>
        <v/>
      </c>
      <c r="AV32" s="370" t="str">
        <f t="shared" si="23"/>
        <v/>
      </c>
      <c r="AW32" s="216" t="str">
        <f>IF(OR(นักเรียน!N32="ออก",AV32=""),"",ROUND(AV32/$AV$5*$AW$5,0))</f>
        <v/>
      </c>
      <c r="AX32" s="215" t="str">
        <f>IF(OR(นักเรียน!N32="ออก",AW32=""),"",VLOOKUP(AW32,grade2,5,TRUE))</f>
        <v/>
      </c>
      <c r="AY32" s="23" t="str">
        <f>IF(OR(นักเรียน!N32="ออก",AW32=""),"",VLOOKUP(AW32,grade2,4,TRUE))</f>
        <v/>
      </c>
      <c r="AZ32" s="356" t="str">
        <f>IF(คุณลักษณะ!AB32="","",คุณลักษณะ!AB32)</f>
        <v/>
      </c>
      <c r="BA32" s="358"/>
    </row>
    <row r="33" spans="2:53" ht="15.75" customHeight="1" x14ac:dyDescent="0.5">
      <c r="B33" s="20">
        <v>28</v>
      </c>
      <c r="C33" s="133" t="str">
        <f>IF(นักเรียน!C33="","",นักเรียน!C33)</f>
        <v/>
      </c>
      <c r="D33" s="597" t="str">
        <f>IF(นักเรียน!E33="","",นักเรียน!E33)</f>
        <v/>
      </c>
      <c r="E33" s="598"/>
      <c r="F33" s="363" t="str">
        <f>IF(คุณลักษณะ!F33="","",คุณลักษณะ!F33)</f>
        <v/>
      </c>
      <c r="G33" s="356" t="str">
        <f>IF(คุณลักษณะ!G33="","",คุณลักษณะ!G33)</f>
        <v/>
      </c>
      <c r="H33" s="356" t="str">
        <f>IF(คุณลักษณะ!H33="","",คุณลักษณะ!H33)</f>
        <v/>
      </c>
      <c r="I33" s="356" t="str">
        <f>IF(คุณลักษณะ!I33="","",คุณลักษณะ!I33)</f>
        <v/>
      </c>
      <c r="J33" s="21" t="str">
        <f t="shared" si="8"/>
        <v/>
      </c>
      <c r="K33" s="30" t="str">
        <f t="shared" si="9"/>
        <v/>
      </c>
      <c r="L33" s="152" t="str">
        <f t="shared" si="0"/>
        <v/>
      </c>
      <c r="M33" s="363" t="str">
        <f>IF(คุณลักษณะ!J33="","",คุณลักษณะ!J33)</f>
        <v/>
      </c>
      <c r="N33" s="356" t="str">
        <f>IF(คุณลักษณะ!K33="","",คุณลักษณะ!K33)</f>
        <v/>
      </c>
      <c r="O33" s="29" t="str">
        <f t="shared" si="10"/>
        <v/>
      </c>
      <c r="P33" s="30" t="str">
        <f t="shared" si="11"/>
        <v/>
      </c>
      <c r="Q33" s="152" t="str">
        <f t="shared" si="1"/>
        <v/>
      </c>
      <c r="R33" s="364" t="str">
        <f>IF(คุณลักษณะ!L33="","",คุณลักษณะ!L33)</f>
        <v/>
      </c>
      <c r="S33" s="29" t="str">
        <f t="shared" si="12"/>
        <v/>
      </c>
      <c r="T33" s="30" t="str">
        <f t="shared" si="13"/>
        <v/>
      </c>
      <c r="U33" s="152" t="str">
        <f t="shared" si="2"/>
        <v/>
      </c>
      <c r="V33" s="364" t="str">
        <f>IF(คุณลักษณะ!M33="","",คุณลักษณะ!M33)</f>
        <v/>
      </c>
      <c r="W33" s="365" t="str">
        <f>IF(คุณลักษณะ!N33="","",คุณลักษณะ!N33)</f>
        <v/>
      </c>
      <c r="X33" s="29" t="str">
        <f t="shared" si="14"/>
        <v/>
      </c>
      <c r="Y33" s="30" t="str">
        <f t="shared" si="15"/>
        <v/>
      </c>
      <c r="Z33" s="152" t="str">
        <f t="shared" si="3"/>
        <v/>
      </c>
      <c r="AA33" s="364" t="str">
        <f>IF(คุณลักษณะ!O33="","",คุณลักษณะ!O33)</f>
        <v/>
      </c>
      <c r="AB33" s="365" t="str">
        <f>IF(คุณลักษณะ!P33="","",คุณลักษณะ!P33)</f>
        <v/>
      </c>
      <c r="AC33" s="29" t="str">
        <f t="shared" si="16"/>
        <v/>
      </c>
      <c r="AD33" s="30" t="str">
        <f t="shared" si="17"/>
        <v/>
      </c>
      <c r="AE33" s="152" t="str">
        <f t="shared" si="4"/>
        <v/>
      </c>
      <c r="AF33" s="364" t="str">
        <f>IF(คุณลักษณะ!Q33="","",คุณลักษณะ!Q33)</f>
        <v/>
      </c>
      <c r="AG33" s="365" t="str">
        <f>IF(คุณลักษณะ!R33="","",คุณลักษณะ!R33)</f>
        <v/>
      </c>
      <c r="AH33" s="29" t="str">
        <f t="shared" si="18"/>
        <v/>
      </c>
      <c r="AI33" s="136" t="str">
        <f t="shared" si="19"/>
        <v/>
      </c>
      <c r="AJ33" s="152" t="str">
        <f t="shared" si="5"/>
        <v/>
      </c>
      <c r="AK33" s="364" t="str">
        <f>IF(คุณลักษณะ!S33="","",คุณลักษณะ!S33)</f>
        <v/>
      </c>
      <c r="AL33" s="365" t="str">
        <f>IF(คุณลักษณะ!T33="","",คุณลักษณะ!T33)</f>
        <v/>
      </c>
      <c r="AM33" s="365" t="str">
        <f>IF(คุณลักษณะ!U33="","",คุณลักษณะ!U33)</f>
        <v/>
      </c>
      <c r="AN33" s="29" t="str">
        <f t="shared" si="20"/>
        <v/>
      </c>
      <c r="AO33" s="136" t="str">
        <f t="shared" si="21"/>
        <v/>
      </c>
      <c r="AP33" s="152" t="str">
        <f t="shared" si="6"/>
        <v/>
      </c>
      <c r="AQ33" s="364" t="str">
        <f>IF(คุณลักษณะ!V33="","",คุณลักษณะ!V33)</f>
        <v/>
      </c>
      <c r="AR33" s="365" t="str">
        <f>IF(คุณลักษณะ!W33="","",คุณลักษณะ!W33)</f>
        <v/>
      </c>
      <c r="AS33" s="29" t="str">
        <f t="shared" si="24"/>
        <v/>
      </c>
      <c r="AT33" s="209" t="str">
        <f t="shared" si="22"/>
        <v/>
      </c>
      <c r="AU33" s="152" t="str">
        <f t="shared" si="7"/>
        <v/>
      </c>
      <c r="AV33" s="370" t="str">
        <f t="shared" si="23"/>
        <v/>
      </c>
      <c r="AW33" s="216" t="str">
        <f>IF(OR(นักเรียน!N33="ออก",AV33=""),"",ROUND(AV33/$AV$5*$AW$5,0))</f>
        <v/>
      </c>
      <c r="AX33" s="215" t="str">
        <f>IF(OR(นักเรียน!N33="ออก",AW33=""),"",VLOOKUP(AW33,grade2,5,TRUE))</f>
        <v/>
      </c>
      <c r="AY33" s="23" t="str">
        <f>IF(OR(นักเรียน!N33="ออก",AW33=""),"",VLOOKUP(AW33,grade2,4,TRUE))</f>
        <v/>
      </c>
      <c r="AZ33" s="356" t="str">
        <f>IF(คุณลักษณะ!AB33="","",คุณลักษณะ!AB33)</f>
        <v/>
      </c>
      <c r="BA33" s="358"/>
    </row>
    <row r="34" spans="2:53" ht="15.75" customHeight="1" x14ac:dyDescent="0.5">
      <c r="B34" s="19">
        <v>29</v>
      </c>
      <c r="C34" s="133" t="str">
        <f>IF(นักเรียน!C34="","",นักเรียน!C34)</f>
        <v/>
      </c>
      <c r="D34" s="597" t="str">
        <f>IF(นักเรียน!E34="","",นักเรียน!E34)</f>
        <v/>
      </c>
      <c r="E34" s="598"/>
      <c r="F34" s="363" t="str">
        <f>IF(คุณลักษณะ!F34="","",คุณลักษณะ!F34)</f>
        <v/>
      </c>
      <c r="G34" s="356" t="str">
        <f>IF(คุณลักษณะ!G34="","",คุณลักษณะ!G34)</f>
        <v/>
      </c>
      <c r="H34" s="356" t="str">
        <f>IF(คุณลักษณะ!H34="","",คุณลักษณะ!H34)</f>
        <v/>
      </c>
      <c r="I34" s="356" t="str">
        <f>IF(คุณลักษณะ!I34="","",คุณลักษณะ!I34)</f>
        <v/>
      </c>
      <c r="J34" s="21" t="str">
        <f t="shared" si="8"/>
        <v/>
      </c>
      <c r="K34" s="30" t="str">
        <f t="shared" si="9"/>
        <v/>
      </c>
      <c r="L34" s="152" t="str">
        <f t="shared" si="0"/>
        <v/>
      </c>
      <c r="M34" s="363" t="str">
        <f>IF(คุณลักษณะ!J34="","",คุณลักษณะ!J34)</f>
        <v/>
      </c>
      <c r="N34" s="356" t="str">
        <f>IF(คุณลักษณะ!K34="","",คุณลักษณะ!K34)</f>
        <v/>
      </c>
      <c r="O34" s="29" t="str">
        <f t="shared" si="10"/>
        <v/>
      </c>
      <c r="P34" s="30" t="str">
        <f t="shared" si="11"/>
        <v/>
      </c>
      <c r="Q34" s="152" t="str">
        <f t="shared" si="1"/>
        <v/>
      </c>
      <c r="R34" s="364" t="str">
        <f>IF(คุณลักษณะ!L34="","",คุณลักษณะ!L34)</f>
        <v/>
      </c>
      <c r="S34" s="29" t="str">
        <f t="shared" si="12"/>
        <v/>
      </c>
      <c r="T34" s="30" t="str">
        <f t="shared" si="13"/>
        <v/>
      </c>
      <c r="U34" s="152" t="str">
        <f t="shared" si="2"/>
        <v/>
      </c>
      <c r="V34" s="364" t="str">
        <f>IF(คุณลักษณะ!M34="","",คุณลักษณะ!M34)</f>
        <v/>
      </c>
      <c r="W34" s="365" t="str">
        <f>IF(คุณลักษณะ!N34="","",คุณลักษณะ!N34)</f>
        <v/>
      </c>
      <c r="X34" s="29" t="str">
        <f t="shared" si="14"/>
        <v/>
      </c>
      <c r="Y34" s="30" t="str">
        <f t="shared" si="15"/>
        <v/>
      </c>
      <c r="Z34" s="152" t="str">
        <f t="shared" si="3"/>
        <v/>
      </c>
      <c r="AA34" s="364" t="str">
        <f>IF(คุณลักษณะ!O34="","",คุณลักษณะ!O34)</f>
        <v/>
      </c>
      <c r="AB34" s="365" t="str">
        <f>IF(คุณลักษณะ!P34="","",คุณลักษณะ!P34)</f>
        <v/>
      </c>
      <c r="AC34" s="29" t="str">
        <f t="shared" si="16"/>
        <v/>
      </c>
      <c r="AD34" s="30" t="str">
        <f t="shared" si="17"/>
        <v/>
      </c>
      <c r="AE34" s="152" t="str">
        <f t="shared" si="4"/>
        <v/>
      </c>
      <c r="AF34" s="364" t="str">
        <f>IF(คุณลักษณะ!Q34="","",คุณลักษณะ!Q34)</f>
        <v/>
      </c>
      <c r="AG34" s="365" t="str">
        <f>IF(คุณลักษณะ!R34="","",คุณลักษณะ!R34)</f>
        <v/>
      </c>
      <c r="AH34" s="29" t="str">
        <f t="shared" si="18"/>
        <v/>
      </c>
      <c r="AI34" s="136" t="str">
        <f t="shared" si="19"/>
        <v/>
      </c>
      <c r="AJ34" s="152" t="str">
        <f t="shared" si="5"/>
        <v/>
      </c>
      <c r="AK34" s="364" t="str">
        <f>IF(คุณลักษณะ!S34="","",คุณลักษณะ!S34)</f>
        <v/>
      </c>
      <c r="AL34" s="365" t="str">
        <f>IF(คุณลักษณะ!T34="","",คุณลักษณะ!T34)</f>
        <v/>
      </c>
      <c r="AM34" s="365" t="str">
        <f>IF(คุณลักษณะ!U34="","",คุณลักษณะ!U34)</f>
        <v/>
      </c>
      <c r="AN34" s="29" t="str">
        <f t="shared" si="20"/>
        <v/>
      </c>
      <c r="AO34" s="136" t="str">
        <f t="shared" si="21"/>
        <v/>
      </c>
      <c r="AP34" s="152" t="str">
        <f t="shared" si="6"/>
        <v/>
      </c>
      <c r="AQ34" s="364" t="str">
        <f>IF(คุณลักษณะ!V34="","",คุณลักษณะ!V34)</f>
        <v/>
      </c>
      <c r="AR34" s="365" t="str">
        <f>IF(คุณลักษณะ!W34="","",คุณลักษณะ!W34)</f>
        <v/>
      </c>
      <c r="AS34" s="29" t="str">
        <f t="shared" si="24"/>
        <v/>
      </c>
      <c r="AT34" s="209" t="str">
        <f t="shared" si="22"/>
        <v/>
      </c>
      <c r="AU34" s="152" t="str">
        <f t="shared" si="7"/>
        <v/>
      </c>
      <c r="AV34" s="370" t="str">
        <f t="shared" si="23"/>
        <v/>
      </c>
      <c r="AW34" s="216" t="str">
        <f>IF(OR(นักเรียน!N34="ออก",AV34=""),"",ROUND(AV34/$AV$5*$AW$5,0))</f>
        <v/>
      </c>
      <c r="AX34" s="215" t="str">
        <f>IF(OR(นักเรียน!N34="ออก",AW34=""),"",VLOOKUP(AW34,grade2,5,TRUE))</f>
        <v/>
      </c>
      <c r="AY34" s="23" t="str">
        <f>IF(OR(นักเรียน!N34="ออก",AW34=""),"",VLOOKUP(AW34,grade2,4,TRUE))</f>
        <v/>
      </c>
      <c r="AZ34" s="356" t="str">
        <f>IF(คุณลักษณะ!AB34="","",คุณลักษณะ!AB34)</f>
        <v/>
      </c>
      <c r="BA34" s="358"/>
    </row>
    <row r="35" spans="2:53" ht="15.75" customHeight="1" x14ac:dyDescent="0.5">
      <c r="B35" s="20">
        <v>30</v>
      </c>
      <c r="C35" s="133" t="str">
        <f>IF(นักเรียน!C35="","",นักเรียน!C35)</f>
        <v/>
      </c>
      <c r="D35" s="597" t="str">
        <f>IF(นักเรียน!E35="","",นักเรียน!E35)</f>
        <v/>
      </c>
      <c r="E35" s="598"/>
      <c r="F35" s="363" t="str">
        <f>IF(คุณลักษณะ!F35="","",คุณลักษณะ!F35)</f>
        <v/>
      </c>
      <c r="G35" s="356" t="str">
        <f>IF(คุณลักษณะ!G35="","",คุณลักษณะ!G35)</f>
        <v/>
      </c>
      <c r="H35" s="356" t="str">
        <f>IF(คุณลักษณะ!H35="","",คุณลักษณะ!H35)</f>
        <v/>
      </c>
      <c r="I35" s="356" t="str">
        <f>IF(คุณลักษณะ!I35="","",คุณลักษณะ!I35)</f>
        <v/>
      </c>
      <c r="J35" s="21" t="str">
        <f t="shared" si="8"/>
        <v/>
      </c>
      <c r="K35" s="30" t="str">
        <f t="shared" si="9"/>
        <v/>
      </c>
      <c r="L35" s="152" t="str">
        <f t="shared" si="0"/>
        <v/>
      </c>
      <c r="M35" s="363" t="str">
        <f>IF(คุณลักษณะ!J35="","",คุณลักษณะ!J35)</f>
        <v/>
      </c>
      <c r="N35" s="356" t="str">
        <f>IF(คุณลักษณะ!K35="","",คุณลักษณะ!K35)</f>
        <v/>
      </c>
      <c r="O35" s="29" t="str">
        <f t="shared" si="10"/>
        <v/>
      </c>
      <c r="P35" s="30" t="str">
        <f t="shared" si="11"/>
        <v/>
      </c>
      <c r="Q35" s="152" t="str">
        <f t="shared" si="1"/>
        <v/>
      </c>
      <c r="R35" s="364" t="str">
        <f>IF(คุณลักษณะ!L35="","",คุณลักษณะ!L35)</f>
        <v/>
      </c>
      <c r="S35" s="29" t="str">
        <f t="shared" si="12"/>
        <v/>
      </c>
      <c r="T35" s="30" t="str">
        <f t="shared" si="13"/>
        <v/>
      </c>
      <c r="U35" s="152" t="str">
        <f t="shared" si="2"/>
        <v/>
      </c>
      <c r="V35" s="364" t="str">
        <f>IF(คุณลักษณะ!M35="","",คุณลักษณะ!M35)</f>
        <v/>
      </c>
      <c r="W35" s="365" t="str">
        <f>IF(คุณลักษณะ!N35="","",คุณลักษณะ!N35)</f>
        <v/>
      </c>
      <c r="X35" s="29" t="str">
        <f t="shared" si="14"/>
        <v/>
      </c>
      <c r="Y35" s="30" t="str">
        <f t="shared" si="15"/>
        <v/>
      </c>
      <c r="Z35" s="152" t="str">
        <f t="shared" si="3"/>
        <v/>
      </c>
      <c r="AA35" s="364" t="str">
        <f>IF(คุณลักษณะ!O35="","",คุณลักษณะ!O35)</f>
        <v/>
      </c>
      <c r="AB35" s="365" t="str">
        <f>IF(คุณลักษณะ!P35="","",คุณลักษณะ!P35)</f>
        <v/>
      </c>
      <c r="AC35" s="29" t="str">
        <f t="shared" si="16"/>
        <v/>
      </c>
      <c r="AD35" s="30" t="str">
        <f t="shared" si="17"/>
        <v/>
      </c>
      <c r="AE35" s="152" t="str">
        <f t="shared" si="4"/>
        <v/>
      </c>
      <c r="AF35" s="364" t="str">
        <f>IF(คุณลักษณะ!Q35="","",คุณลักษณะ!Q35)</f>
        <v/>
      </c>
      <c r="AG35" s="365" t="str">
        <f>IF(คุณลักษณะ!R35="","",คุณลักษณะ!R35)</f>
        <v/>
      </c>
      <c r="AH35" s="29" t="str">
        <f t="shared" si="18"/>
        <v/>
      </c>
      <c r="AI35" s="136" t="str">
        <f t="shared" si="19"/>
        <v/>
      </c>
      <c r="AJ35" s="152" t="str">
        <f t="shared" si="5"/>
        <v/>
      </c>
      <c r="AK35" s="364" t="str">
        <f>IF(คุณลักษณะ!S35="","",คุณลักษณะ!S35)</f>
        <v/>
      </c>
      <c r="AL35" s="365" t="str">
        <f>IF(คุณลักษณะ!T35="","",คุณลักษณะ!T35)</f>
        <v/>
      </c>
      <c r="AM35" s="365" t="str">
        <f>IF(คุณลักษณะ!U35="","",คุณลักษณะ!U35)</f>
        <v/>
      </c>
      <c r="AN35" s="29" t="str">
        <f t="shared" si="20"/>
        <v/>
      </c>
      <c r="AO35" s="136" t="str">
        <f t="shared" si="21"/>
        <v/>
      </c>
      <c r="AP35" s="152" t="str">
        <f t="shared" si="6"/>
        <v/>
      </c>
      <c r="AQ35" s="364" t="str">
        <f>IF(คุณลักษณะ!V35="","",คุณลักษณะ!V35)</f>
        <v/>
      </c>
      <c r="AR35" s="365" t="str">
        <f>IF(คุณลักษณะ!W35="","",คุณลักษณะ!W35)</f>
        <v/>
      </c>
      <c r="AS35" s="29" t="str">
        <f t="shared" si="24"/>
        <v/>
      </c>
      <c r="AT35" s="209" t="str">
        <f t="shared" si="22"/>
        <v/>
      </c>
      <c r="AU35" s="152" t="str">
        <f t="shared" si="7"/>
        <v/>
      </c>
      <c r="AV35" s="370" t="str">
        <f t="shared" si="23"/>
        <v/>
      </c>
      <c r="AW35" s="216" t="str">
        <f>IF(OR(นักเรียน!N35="ออก",AV35=""),"",ROUND(AV35/$AV$5*$AW$5,0))</f>
        <v/>
      </c>
      <c r="AX35" s="215" t="str">
        <f>IF(OR(นักเรียน!N35="ออก",AW35=""),"",VLOOKUP(AW35,grade2,5,TRUE))</f>
        <v/>
      </c>
      <c r="AY35" s="23" t="str">
        <f>IF(OR(นักเรียน!N35="ออก",AW35=""),"",VLOOKUP(AW35,grade2,4,TRUE))</f>
        <v/>
      </c>
      <c r="AZ35" s="356" t="str">
        <f>IF(คุณลักษณะ!AB35="","",คุณลักษณะ!AB35)</f>
        <v/>
      </c>
      <c r="BA35" s="358"/>
    </row>
    <row r="36" spans="2:53" ht="15.75" customHeight="1" x14ac:dyDescent="0.5">
      <c r="B36" s="20">
        <v>31</v>
      </c>
      <c r="C36" s="133" t="str">
        <f>IF(นักเรียน!C36="","",นักเรียน!C36)</f>
        <v/>
      </c>
      <c r="D36" s="597" t="str">
        <f>IF(นักเรียน!E36="","",นักเรียน!E36)</f>
        <v/>
      </c>
      <c r="E36" s="598"/>
      <c r="F36" s="363" t="str">
        <f>IF(คุณลักษณะ!F36="","",คุณลักษณะ!F36)</f>
        <v/>
      </c>
      <c r="G36" s="356" t="str">
        <f>IF(คุณลักษณะ!G36="","",คุณลักษณะ!G36)</f>
        <v/>
      </c>
      <c r="H36" s="356" t="str">
        <f>IF(คุณลักษณะ!H36="","",คุณลักษณะ!H36)</f>
        <v/>
      </c>
      <c r="I36" s="356" t="str">
        <f>IF(คุณลักษณะ!I36="","",คุณลักษณะ!I36)</f>
        <v/>
      </c>
      <c r="J36" s="21" t="str">
        <f t="shared" si="8"/>
        <v/>
      </c>
      <c r="K36" s="30" t="str">
        <f t="shared" si="9"/>
        <v/>
      </c>
      <c r="L36" s="152" t="str">
        <f t="shared" si="0"/>
        <v/>
      </c>
      <c r="M36" s="363" t="str">
        <f>IF(คุณลักษณะ!J36="","",คุณลักษณะ!J36)</f>
        <v/>
      </c>
      <c r="N36" s="356" t="str">
        <f>IF(คุณลักษณะ!K36="","",คุณลักษณะ!K36)</f>
        <v/>
      </c>
      <c r="O36" s="29" t="str">
        <f t="shared" si="10"/>
        <v/>
      </c>
      <c r="P36" s="30" t="str">
        <f t="shared" si="11"/>
        <v/>
      </c>
      <c r="Q36" s="152" t="str">
        <f t="shared" si="1"/>
        <v/>
      </c>
      <c r="R36" s="364" t="str">
        <f>IF(คุณลักษณะ!L36="","",คุณลักษณะ!L36)</f>
        <v/>
      </c>
      <c r="S36" s="29" t="str">
        <f t="shared" si="12"/>
        <v/>
      </c>
      <c r="T36" s="30" t="str">
        <f t="shared" si="13"/>
        <v/>
      </c>
      <c r="U36" s="152" t="str">
        <f t="shared" si="2"/>
        <v/>
      </c>
      <c r="V36" s="364" t="str">
        <f>IF(คุณลักษณะ!M36="","",คุณลักษณะ!M36)</f>
        <v/>
      </c>
      <c r="W36" s="365" t="str">
        <f>IF(คุณลักษณะ!N36="","",คุณลักษณะ!N36)</f>
        <v/>
      </c>
      <c r="X36" s="29" t="str">
        <f t="shared" si="14"/>
        <v/>
      </c>
      <c r="Y36" s="30" t="str">
        <f t="shared" si="15"/>
        <v/>
      </c>
      <c r="Z36" s="152" t="str">
        <f t="shared" si="3"/>
        <v/>
      </c>
      <c r="AA36" s="364" t="str">
        <f>IF(คุณลักษณะ!O36="","",คุณลักษณะ!O36)</f>
        <v/>
      </c>
      <c r="AB36" s="365" t="str">
        <f>IF(คุณลักษณะ!P36="","",คุณลักษณะ!P36)</f>
        <v/>
      </c>
      <c r="AC36" s="29" t="str">
        <f t="shared" si="16"/>
        <v/>
      </c>
      <c r="AD36" s="30" t="str">
        <f t="shared" si="17"/>
        <v/>
      </c>
      <c r="AE36" s="152" t="str">
        <f t="shared" si="4"/>
        <v/>
      </c>
      <c r="AF36" s="364" t="str">
        <f>IF(คุณลักษณะ!Q36="","",คุณลักษณะ!Q36)</f>
        <v/>
      </c>
      <c r="AG36" s="365" t="str">
        <f>IF(คุณลักษณะ!R36="","",คุณลักษณะ!R36)</f>
        <v/>
      </c>
      <c r="AH36" s="29" t="str">
        <f t="shared" si="18"/>
        <v/>
      </c>
      <c r="AI36" s="136" t="str">
        <f t="shared" si="19"/>
        <v/>
      </c>
      <c r="AJ36" s="152" t="str">
        <f t="shared" si="5"/>
        <v/>
      </c>
      <c r="AK36" s="364" t="str">
        <f>IF(คุณลักษณะ!S36="","",คุณลักษณะ!S36)</f>
        <v/>
      </c>
      <c r="AL36" s="365" t="str">
        <f>IF(คุณลักษณะ!T36="","",คุณลักษณะ!T36)</f>
        <v/>
      </c>
      <c r="AM36" s="365" t="str">
        <f>IF(คุณลักษณะ!U36="","",คุณลักษณะ!U36)</f>
        <v/>
      </c>
      <c r="AN36" s="29" t="str">
        <f t="shared" si="20"/>
        <v/>
      </c>
      <c r="AO36" s="136" t="str">
        <f t="shared" si="21"/>
        <v/>
      </c>
      <c r="AP36" s="152" t="str">
        <f t="shared" si="6"/>
        <v/>
      </c>
      <c r="AQ36" s="364" t="str">
        <f>IF(คุณลักษณะ!V36="","",คุณลักษณะ!V36)</f>
        <v/>
      </c>
      <c r="AR36" s="365" t="str">
        <f>IF(คุณลักษณะ!W36="","",คุณลักษณะ!W36)</f>
        <v/>
      </c>
      <c r="AS36" s="29" t="str">
        <f t="shared" si="24"/>
        <v/>
      </c>
      <c r="AT36" s="209" t="str">
        <f t="shared" si="22"/>
        <v/>
      </c>
      <c r="AU36" s="152" t="str">
        <f t="shared" si="7"/>
        <v/>
      </c>
      <c r="AV36" s="370" t="str">
        <f t="shared" si="23"/>
        <v/>
      </c>
      <c r="AW36" s="216" t="str">
        <f>IF(OR(นักเรียน!N36="ออก",AV36=""),"",ROUND(AV36/$AV$5*$AW$5,0))</f>
        <v/>
      </c>
      <c r="AX36" s="215" t="str">
        <f>IF(OR(นักเรียน!N36="ออก",AW36=""),"",VLOOKUP(AW36,grade2,5,TRUE))</f>
        <v/>
      </c>
      <c r="AY36" s="23" t="str">
        <f>IF(OR(นักเรียน!N36="ออก",AW36=""),"",VLOOKUP(AW36,grade2,4,TRUE))</f>
        <v/>
      </c>
      <c r="AZ36" s="356" t="str">
        <f>IF(คุณลักษณะ!AB36="","",คุณลักษณะ!AB36)</f>
        <v/>
      </c>
      <c r="BA36" s="358"/>
    </row>
    <row r="37" spans="2:53" ht="15.75" customHeight="1" x14ac:dyDescent="0.5">
      <c r="B37" s="20">
        <v>32</v>
      </c>
      <c r="C37" s="133" t="str">
        <f>IF(นักเรียน!C37="","",นักเรียน!C37)</f>
        <v/>
      </c>
      <c r="D37" s="597" t="str">
        <f>IF(นักเรียน!E37="","",นักเรียน!E37)</f>
        <v/>
      </c>
      <c r="E37" s="598"/>
      <c r="F37" s="363" t="str">
        <f>IF(คุณลักษณะ!F37="","",คุณลักษณะ!F37)</f>
        <v/>
      </c>
      <c r="G37" s="356" t="str">
        <f>IF(คุณลักษณะ!G37="","",คุณลักษณะ!G37)</f>
        <v/>
      </c>
      <c r="H37" s="356" t="str">
        <f>IF(คุณลักษณะ!H37="","",คุณลักษณะ!H37)</f>
        <v/>
      </c>
      <c r="I37" s="356" t="str">
        <f>IF(คุณลักษณะ!I37="","",คุณลักษณะ!I37)</f>
        <v/>
      </c>
      <c r="J37" s="21" t="str">
        <f t="shared" si="8"/>
        <v/>
      </c>
      <c r="K37" s="30" t="str">
        <f t="shared" si="9"/>
        <v/>
      </c>
      <c r="L37" s="152" t="str">
        <f t="shared" si="0"/>
        <v/>
      </c>
      <c r="M37" s="363" t="str">
        <f>IF(คุณลักษณะ!J37="","",คุณลักษณะ!J37)</f>
        <v/>
      </c>
      <c r="N37" s="356" t="str">
        <f>IF(คุณลักษณะ!K37="","",คุณลักษณะ!K37)</f>
        <v/>
      </c>
      <c r="O37" s="29" t="str">
        <f t="shared" si="10"/>
        <v/>
      </c>
      <c r="P37" s="30" t="str">
        <f t="shared" si="11"/>
        <v/>
      </c>
      <c r="Q37" s="152" t="str">
        <f t="shared" si="1"/>
        <v/>
      </c>
      <c r="R37" s="364" t="str">
        <f>IF(คุณลักษณะ!L37="","",คุณลักษณะ!L37)</f>
        <v/>
      </c>
      <c r="S37" s="29" t="str">
        <f t="shared" si="12"/>
        <v/>
      </c>
      <c r="T37" s="30" t="str">
        <f t="shared" si="13"/>
        <v/>
      </c>
      <c r="U37" s="152" t="str">
        <f t="shared" si="2"/>
        <v/>
      </c>
      <c r="V37" s="364" t="str">
        <f>IF(คุณลักษณะ!M37="","",คุณลักษณะ!M37)</f>
        <v/>
      </c>
      <c r="W37" s="365" t="str">
        <f>IF(คุณลักษณะ!N37="","",คุณลักษณะ!N37)</f>
        <v/>
      </c>
      <c r="X37" s="29" t="str">
        <f t="shared" si="14"/>
        <v/>
      </c>
      <c r="Y37" s="30" t="str">
        <f t="shared" si="15"/>
        <v/>
      </c>
      <c r="Z37" s="152" t="str">
        <f t="shared" si="3"/>
        <v/>
      </c>
      <c r="AA37" s="364" t="str">
        <f>IF(คุณลักษณะ!O37="","",คุณลักษณะ!O37)</f>
        <v/>
      </c>
      <c r="AB37" s="365" t="str">
        <f>IF(คุณลักษณะ!P37="","",คุณลักษณะ!P37)</f>
        <v/>
      </c>
      <c r="AC37" s="29" t="str">
        <f t="shared" si="16"/>
        <v/>
      </c>
      <c r="AD37" s="30" t="str">
        <f t="shared" si="17"/>
        <v/>
      </c>
      <c r="AE37" s="152" t="str">
        <f t="shared" si="4"/>
        <v/>
      </c>
      <c r="AF37" s="364" t="str">
        <f>IF(คุณลักษณะ!Q37="","",คุณลักษณะ!Q37)</f>
        <v/>
      </c>
      <c r="AG37" s="365" t="str">
        <f>IF(คุณลักษณะ!R37="","",คุณลักษณะ!R37)</f>
        <v/>
      </c>
      <c r="AH37" s="29" t="str">
        <f t="shared" si="18"/>
        <v/>
      </c>
      <c r="AI37" s="136" t="str">
        <f t="shared" si="19"/>
        <v/>
      </c>
      <c r="AJ37" s="152" t="str">
        <f t="shared" si="5"/>
        <v/>
      </c>
      <c r="AK37" s="364" t="str">
        <f>IF(คุณลักษณะ!S37="","",คุณลักษณะ!S37)</f>
        <v/>
      </c>
      <c r="AL37" s="365" t="str">
        <f>IF(คุณลักษณะ!T37="","",คุณลักษณะ!T37)</f>
        <v/>
      </c>
      <c r="AM37" s="365" t="str">
        <f>IF(คุณลักษณะ!U37="","",คุณลักษณะ!U37)</f>
        <v/>
      </c>
      <c r="AN37" s="29" t="str">
        <f t="shared" si="20"/>
        <v/>
      </c>
      <c r="AO37" s="136" t="str">
        <f t="shared" si="21"/>
        <v/>
      </c>
      <c r="AP37" s="152" t="str">
        <f t="shared" si="6"/>
        <v/>
      </c>
      <c r="AQ37" s="364" t="str">
        <f>IF(คุณลักษณะ!V37="","",คุณลักษณะ!V37)</f>
        <v/>
      </c>
      <c r="AR37" s="365" t="str">
        <f>IF(คุณลักษณะ!W37="","",คุณลักษณะ!W37)</f>
        <v/>
      </c>
      <c r="AS37" s="29" t="str">
        <f t="shared" si="24"/>
        <v/>
      </c>
      <c r="AT37" s="209" t="str">
        <f t="shared" si="22"/>
        <v/>
      </c>
      <c r="AU37" s="152" t="str">
        <f t="shared" si="7"/>
        <v/>
      </c>
      <c r="AV37" s="370" t="str">
        <f t="shared" si="23"/>
        <v/>
      </c>
      <c r="AW37" s="216" t="str">
        <f>IF(OR(นักเรียน!N37="ออก",AV37=""),"",ROUND(AV37/$AV$5*$AW$5,0))</f>
        <v/>
      </c>
      <c r="AX37" s="215" t="str">
        <f>IF(OR(นักเรียน!N37="ออก",AW37=""),"",VLOOKUP(AW37,grade2,5,TRUE))</f>
        <v/>
      </c>
      <c r="AY37" s="23" t="str">
        <f>IF(OR(นักเรียน!N37="ออก",AW37=""),"",VLOOKUP(AW37,grade2,4,TRUE))</f>
        <v/>
      </c>
      <c r="AZ37" s="356" t="str">
        <f>IF(คุณลักษณะ!AB37="","",คุณลักษณะ!AB37)</f>
        <v/>
      </c>
      <c r="BA37" s="358"/>
    </row>
    <row r="38" spans="2:53" ht="15.75" customHeight="1" x14ac:dyDescent="0.5">
      <c r="B38" s="20">
        <v>33</v>
      </c>
      <c r="C38" s="133" t="str">
        <f>IF(นักเรียน!C38="","",นักเรียน!C38)</f>
        <v/>
      </c>
      <c r="D38" s="597" t="str">
        <f>IF(นักเรียน!E38="","",นักเรียน!E38)</f>
        <v/>
      </c>
      <c r="E38" s="598"/>
      <c r="F38" s="363" t="str">
        <f>IF(คุณลักษณะ!F38="","",คุณลักษณะ!F38)</f>
        <v/>
      </c>
      <c r="G38" s="356" t="str">
        <f>IF(คุณลักษณะ!G38="","",คุณลักษณะ!G38)</f>
        <v/>
      </c>
      <c r="H38" s="356" t="str">
        <f>IF(คุณลักษณะ!H38="","",คุณลักษณะ!H38)</f>
        <v/>
      </c>
      <c r="I38" s="356" t="str">
        <f>IF(คุณลักษณะ!I38="","",คุณลักษณะ!I38)</f>
        <v/>
      </c>
      <c r="J38" s="21" t="str">
        <f t="shared" si="8"/>
        <v/>
      </c>
      <c r="K38" s="30" t="str">
        <f t="shared" si="9"/>
        <v/>
      </c>
      <c r="L38" s="152" t="str">
        <f t="shared" si="0"/>
        <v/>
      </c>
      <c r="M38" s="363" t="str">
        <f>IF(คุณลักษณะ!J38="","",คุณลักษณะ!J38)</f>
        <v/>
      </c>
      <c r="N38" s="356" t="str">
        <f>IF(คุณลักษณะ!K38="","",คุณลักษณะ!K38)</f>
        <v/>
      </c>
      <c r="O38" s="29" t="str">
        <f t="shared" si="10"/>
        <v/>
      </c>
      <c r="P38" s="30" t="str">
        <f t="shared" si="11"/>
        <v/>
      </c>
      <c r="Q38" s="152" t="str">
        <f t="shared" si="1"/>
        <v/>
      </c>
      <c r="R38" s="364" t="str">
        <f>IF(คุณลักษณะ!L38="","",คุณลักษณะ!L38)</f>
        <v/>
      </c>
      <c r="S38" s="29" t="str">
        <f t="shared" si="12"/>
        <v/>
      </c>
      <c r="T38" s="30" t="str">
        <f t="shared" si="13"/>
        <v/>
      </c>
      <c r="U38" s="152" t="str">
        <f t="shared" si="2"/>
        <v/>
      </c>
      <c r="V38" s="364" t="str">
        <f>IF(คุณลักษณะ!M38="","",คุณลักษณะ!M38)</f>
        <v/>
      </c>
      <c r="W38" s="365" t="str">
        <f>IF(คุณลักษณะ!N38="","",คุณลักษณะ!N38)</f>
        <v/>
      </c>
      <c r="X38" s="29" t="str">
        <f t="shared" si="14"/>
        <v/>
      </c>
      <c r="Y38" s="30" t="str">
        <f t="shared" si="15"/>
        <v/>
      </c>
      <c r="Z38" s="152" t="str">
        <f t="shared" si="3"/>
        <v/>
      </c>
      <c r="AA38" s="364" t="str">
        <f>IF(คุณลักษณะ!O38="","",คุณลักษณะ!O38)</f>
        <v/>
      </c>
      <c r="AB38" s="365" t="str">
        <f>IF(คุณลักษณะ!P38="","",คุณลักษณะ!P38)</f>
        <v/>
      </c>
      <c r="AC38" s="29" t="str">
        <f t="shared" si="16"/>
        <v/>
      </c>
      <c r="AD38" s="30" t="str">
        <f t="shared" si="17"/>
        <v/>
      </c>
      <c r="AE38" s="152" t="str">
        <f t="shared" si="4"/>
        <v/>
      </c>
      <c r="AF38" s="364" t="str">
        <f>IF(คุณลักษณะ!Q38="","",คุณลักษณะ!Q38)</f>
        <v/>
      </c>
      <c r="AG38" s="365" t="str">
        <f>IF(คุณลักษณะ!R38="","",คุณลักษณะ!R38)</f>
        <v/>
      </c>
      <c r="AH38" s="29" t="str">
        <f t="shared" si="18"/>
        <v/>
      </c>
      <c r="AI38" s="136" t="str">
        <f t="shared" si="19"/>
        <v/>
      </c>
      <c r="AJ38" s="152" t="str">
        <f t="shared" si="5"/>
        <v/>
      </c>
      <c r="AK38" s="364" t="str">
        <f>IF(คุณลักษณะ!S38="","",คุณลักษณะ!S38)</f>
        <v/>
      </c>
      <c r="AL38" s="365" t="str">
        <f>IF(คุณลักษณะ!T38="","",คุณลักษณะ!T38)</f>
        <v/>
      </c>
      <c r="AM38" s="365" t="str">
        <f>IF(คุณลักษณะ!U38="","",คุณลักษณะ!U38)</f>
        <v/>
      </c>
      <c r="AN38" s="29" t="str">
        <f t="shared" si="20"/>
        <v/>
      </c>
      <c r="AO38" s="136" t="str">
        <f t="shared" si="21"/>
        <v/>
      </c>
      <c r="AP38" s="152" t="str">
        <f t="shared" si="6"/>
        <v/>
      </c>
      <c r="AQ38" s="364" t="str">
        <f>IF(คุณลักษณะ!V38="","",คุณลักษณะ!V38)</f>
        <v/>
      </c>
      <c r="AR38" s="365" t="str">
        <f>IF(คุณลักษณะ!W38="","",คุณลักษณะ!W38)</f>
        <v/>
      </c>
      <c r="AS38" s="29" t="str">
        <f t="shared" si="24"/>
        <v/>
      </c>
      <c r="AT38" s="209" t="str">
        <f t="shared" si="22"/>
        <v/>
      </c>
      <c r="AU38" s="152" t="str">
        <f t="shared" si="7"/>
        <v/>
      </c>
      <c r="AV38" s="370" t="str">
        <f t="shared" si="23"/>
        <v/>
      </c>
      <c r="AW38" s="216" t="str">
        <f>IF(OR(นักเรียน!N38="ออก",AV38=""),"",ROUND(AV38/$AV$5*$AW$5,0))</f>
        <v/>
      </c>
      <c r="AX38" s="215" t="str">
        <f>IF(OR(นักเรียน!N38="ออก",AW38=""),"",VLOOKUP(AW38,grade2,5,TRUE))</f>
        <v/>
      </c>
      <c r="AY38" s="23" t="str">
        <f>IF(OR(นักเรียน!N38="ออก",AW38=""),"",VLOOKUP(AW38,grade2,4,TRUE))</f>
        <v/>
      </c>
      <c r="AZ38" s="356" t="str">
        <f>IF(คุณลักษณะ!AB38="","",คุณลักษณะ!AB38)</f>
        <v/>
      </c>
      <c r="BA38" s="358"/>
    </row>
    <row r="39" spans="2:53" ht="15.75" customHeight="1" x14ac:dyDescent="0.5">
      <c r="B39" s="20">
        <v>34</v>
      </c>
      <c r="C39" s="133" t="str">
        <f>IF(นักเรียน!C39="","",นักเรียน!C39)</f>
        <v/>
      </c>
      <c r="D39" s="597" t="str">
        <f>IF(นักเรียน!E39="","",นักเรียน!E39)</f>
        <v/>
      </c>
      <c r="E39" s="598"/>
      <c r="F39" s="363" t="str">
        <f>IF(คุณลักษณะ!F39="","",คุณลักษณะ!F39)</f>
        <v/>
      </c>
      <c r="G39" s="356" t="str">
        <f>IF(คุณลักษณะ!G39="","",คุณลักษณะ!G39)</f>
        <v/>
      </c>
      <c r="H39" s="356" t="str">
        <f>IF(คุณลักษณะ!H39="","",คุณลักษณะ!H39)</f>
        <v/>
      </c>
      <c r="I39" s="356" t="str">
        <f>IF(คุณลักษณะ!I39="","",คุณลักษณะ!I39)</f>
        <v/>
      </c>
      <c r="J39" s="21" t="str">
        <f t="shared" si="8"/>
        <v/>
      </c>
      <c r="K39" s="30" t="str">
        <f t="shared" si="9"/>
        <v/>
      </c>
      <c r="L39" s="152" t="str">
        <f t="shared" si="0"/>
        <v/>
      </c>
      <c r="M39" s="363" t="str">
        <f>IF(คุณลักษณะ!J39="","",คุณลักษณะ!J39)</f>
        <v/>
      </c>
      <c r="N39" s="356" t="str">
        <f>IF(คุณลักษณะ!K39="","",คุณลักษณะ!K39)</f>
        <v/>
      </c>
      <c r="O39" s="29" t="str">
        <f t="shared" si="10"/>
        <v/>
      </c>
      <c r="P39" s="30" t="str">
        <f t="shared" si="11"/>
        <v/>
      </c>
      <c r="Q39" s="152" t="str">
        <f t="shared" si="1"/>
        <v/>
      </c>
      <c r="R39" s="364" t="str">
        <f>IF(คุณลักษณะ!L39="","",คุณลักษณะ!L39)</f>
        <v/>
      </c>
      <c r="S39" s="29" t="str">
        <f t="shared" si="12"/>
        <v/>
      </c>
      <c r="T39" s="30" t="str">
        <f t="shared" si="13"/>
        <v/>
      </c>
      <c r="U39" s="152" t="str">
        <f t="shared" si="2"/>
        <v/>
      </c>
      <c r="V39" s="364" t="str">
        <f>IF(คุณลักษณะ!M39="","",คุณลักษณะ!M39)</f>
        <v/>
      </c>
      <c r="W39" s="365" t="str">
        <f>IF(คุณลักษณะ!N39="","",คุณลักษณะ!N39)</f>
        <v/>
      </c>
      <c r="X39" s="29" t="str">
        <f t="shared" si="14"/>
        <v/>
      </c>
      <c r="Y39" s="30" t="str">
        <f t="shared" si="15"/>
        <v/>
      </c>
      <c r="Z39" s="152" t="str">
        <f t="shared" si="3"/>
        <v/>
      </c>
      <c r="AA39" s="364" t="str">
        <f>IF(คุณลักษณะ!O39="","",คุณลักษณะ!O39)</f>
        <v/>
      </c>
      <c r="AB39" s="365" t="str">
        <f>IF(คุณลักษณะ!P39="","",คุณลักษณะ!P39)</f>
        <v/>
      </c>
      <c r="AC39" s="29" t="str">
        <f t="shared" si="16"/>
        <v/>
      </c>
      <c r="AD39" s="30" t="str">
        <f t="shared" si="17"/>
        <v/>
      </c>
      <c r="AE39" s="152" t="str">
        <f t="shared" si="4"/>
        <v/>
      </c>
      <c r="AF39" s="364" t="str">
        <f>IF(คุณลักษณะ!Q39="","",คุณลักษณะ!Q39)</f>
        <v/>
      </c>
      <c r="AG39" s="365" t="str">
        <f>IF(คุณลักษณะ!R39="","",คุณลักษณะ!R39)</f>
        <v/>
      </c>
      <c r="AH39" s="29" t="str">
        <f t="shared" si="18"/>
        <v/>
      </c>
      <c r="AI39" s="136" t="str">
        <f t="shared" si="19"/>
        <v/>
      </c>
      <c r="AJ39" s="152" t="str">
        <f t="shared" si="5"/>
        <v/>
      </c>
      <c r="AK39" s="364" t="str">
        <f>IF(คุณลักษณะ!S39="","",คุณลักษณะ!S39)</f>
        <v/>
      </c>
      <c r="AL39" s="365" t="str">
        <f>IF(คุณลักษณะ!T39="","",คุณลักษณะ!T39)</f>
        <v/>
      </c>
      <c r="AM39" s="365" t="str">
        <f>IF(คุณลักษณะ!U39="","",คุณลักษณะ!U39)</f>
        <v/>
      </c>
      <c r="AN39" s="29" t="str">
        <f t="shared" si="20"/>
        <v/>
      </c>
      <c r="AO39" s="136" t="str">
        <f t="shared" si="21"/>
        <v/>
      </c>
      <c r="AP39" s="152" t="str">
        <f t="shared" si="6"/>
        <v/>
      </c>
      <c r="AQ39" s="364" t="str">
        <f>IF(คุณลักษณะ!V39="","",คุณลักษณะ!V39)</f>
        <v/>
      </c>
      <c r="AR39" s="365" t="str">
        <f>IF(คุณลักษณะ!W39="","",คุณลักษณะ!W39)</f>
        <v/>
      </c>
      <c r="AS39" s="29" t="str">
        <f t="shared" si="24"/>
        <v/>
      </c>
      <c r="AT39" s="209" t="str">
        <f t="shared" si="22"/>
        <v/>
      </c>
      <c r="AU39" s="152" t="str">
        <f t="shared" si="7"/>
        <v/>
      </c>
      <c r="AV39" s="370" t="str">
        <f t="shared" si="23"/>
        <v/>
      </c>
      <c r="AW39" s="216" t="str">
        <f>IF(OR(นักเรียน!N39="ออก",AV39=""),"",ROUND(AV39/$AV$5*$AW$5,0))</f>
        <v/>
      </c>
      <c r="AX39" s="215" t="str">
        <f>IF(OR(นักเรียน!N39="ออก",AW39=""),"",VLOOKUP(AW39,grade2,5,TRUE))</f>
        <v/>
      </c>
      <c r="AY39" s="23" t="str">
        <f>IF(OR(นักเรียน!N39="ออก",AW39=""),"",VLOOKUP(AW39,grade2,4,TRUE))</f>
        <v/>
      </c>
      <c r="AZ39" s="356" t="str">
        <f>IF(คุณลักษณะ!AB39="","",คุณลักษณะ!AB39)</f>
        <v/>
      </c>
      <c r="BA39" s="358"/>
    </row>
    <row r="40" spans="2:53" ht="15.75" customHeight="1" x14ac:dyDescent="0.5">
      <c r="B40" s="20">
        <v>35</v>
      </c>
      <c r="C40" s="133" t="str">
        <f>IF(นักเรียน!C40="","",นักเรียน!C40)</f>
        <v/>
      </c>
      <c r="D40" s="597" t="str">
        <f>IF(นักเรียน!E40="","",นักเรียน!E40)</f>
        <v/>
      </c>
      <c r="E40" s="598"/>
      <c r="F40" s="363" t="str">
        <f>IF(คุณลักษณะ!F40="","",คุณลักษณะ!F40)</f>
        <v/>
      </c>
      <c r="G40" s="356" t="str">
        <f>IF(คุณลักษณะ!G40="","",คุณลักษณะ!G40)</f>
        <v/>
      </c>
      <c r="H40" s="356" t="str">
        <f>IF(คุณลักษณะ!H40="","",คุณลักษณะ!H40)</f>
        <v/>
      </c>
      <c r="I40" s="356" t="str">
        <f>IF(คุณลักษณะ!I40="","",คุณลักษณะ!I40)</f>
        <v/>
      </c>
      <c r="J40" s="21" t="str">
        <f t="shared" si="8"/>
        <v/>
      </c>
      <c r="K40" s="30" t="str">
        <f t="shared" si="9"/>
        <v/>
      </c>
      <c r="L40" s="152" t="str">
        <f t="shared" si="0"/>
        <v/>
      </c>
      <c r="M40" s="363" t="str">
        <f>IF(คุณลักษณะ!J40="","",คุณลักษณะ!J40)</f>
        <v/>
      </c>
      <c r="N40" s="356" t="str">
        <f>IF(คุณลักษณะ!K40="","",คุณลักษณะ!K40)</f>
        <v/>
      </c>
      <c r="O40" s="29" t="str">
        <f t="shared" si="10"/>
        <v/>
      </c>
      <c r="P40" s="30" t="str">
        <f t="shared" si="11"/>
        <v/>
      </c>
      <c r="Q40" s="152" t="str">
        <f t="shared" si="1"/>
        <v/>
      </c>
      <c r="R40" s="364" t="str">
        <f>IF(คุณลักษณะ!L40="","",คุณลักษณะ!L40)</f>
        <v/>
      </c>
      <c r="S40" s="29" t="str">
        <f t="shared" si="12"/>
        <v/>
      </c>
      <c r="T40" s="30" t="str">
        <f t="shared" si="13"/>
        <v/>
      </c>
      <c r="U40" s="152" t="str">
        <f t="shared" si="2"/>
        <v/>
      </c>
      <c r="V40" s="364" t="str">
        <f>IF(คุณลักษณะ!M40="","",คุณลักษณะ!M40)</f>
        <v/>
      </c>
      <c r="W40" s="365" t="str">
        <f>IF(คุณลักษณะ!N40="","",คุณลักษณะ!N40)</f>
        <v/>
      </c>
      <c r="X40" s="29" t="str">
        <f t="shared" si="14"/>
        <v/>
      </c>
      <c r="Y40" s="30" t="str">
        <f t="shared" si="15"/>
        <v/>
      </c>
      <c r="Z40" s="152" t="str">
        <f t="shared" si="3"/>
        <v/>
      </c>
      <c r="AA40" s="364" t="str">
        <f>IF(คุณลักษณะ!O40="","",คุณลักษณะ!O40)</f>
        <v/>
      </c>
      <c r="AB40" s="365" t="str">
        <f>IF(คุณลักษณะ!P40="","",คุณลักษณะ!P40)</f>
        <v/>
      </c>
      <c r="AC40" s="29" t="str">
        <f t="shared" si="16"/>
        <v/>
      </c>
      <c r="AD40" s="30" t="str">
        <f t="shared" si="17"/>
        <v/>
      </c>
      <c r="AE40" s="152" t="str">
        <f t="shared" si="4"/>
        <v/>
      </c>
      <c r="AF40" s="364" t="str">
        <f>IF(คุณลักษณะ!Q40="","",คุณลักษณะ!Q40)</f>
        <v/>
      </c>
      <c r="AG40" s="365" t="str">
        <f>IF(คุณลักษณะ!R40="","",คุณลักษณะ!R40)</f>
        <v/>
      </c>
      <c r="AH40" s="29" t="str">
        <f t="shared" si="18"/>
        <v/>
      </c>
      <c r="AI40" s="136" t="str">
        <f t="shared" si="19"/>
        <v/>
      </c>
      <c r="AJ40" s="152" t="str">
        <f t="shared" si="5"/>
        <v/>
      </c>
      <c r="AK40" s="364" t="str">
        <f>IF(คุณลักษณะ!S40="","",คุณลักษณะ!S40)</f>
        <v/>
      </c>
      <c r="AL40" s="365" t="str">
        <f>IF(คุณลักษณะ!T40="","",คุณลักษณะ!T40)</f>
        <v/>
      </c>
      <c r="AM40" s="365" t="str">
        <f>IF(คุณลักษณะ!U40="","",คุณลักษณะ!U40)</f>
        <v/>
      </c>
      <c r="AN40" s="29" t="str">
        <f t="shared" si="20"/>
        <v/>
      </c>
      <c r="AO40" s="136" t="str">
        <f t="shared" si="21"/>
        <v/>
      </c>
      <c r="AP40" s="152" t="str">
        <f t="shared" si="6"/>
        <v/>
      </c>
      <c r="AQ40" s="364" t="str">
        <f>IF(คุณลักษณะ!V40="","",คุณลักษณะ!V40)</f>
        <v/>
      </c>
      <c r="AR40" s="365" t="str">
        <f>IF(คุณลักษณะ!W40="","",คุณลักษณะ!W40)</f>
        <v/>
      </c>
      <c r="AS40" s="29" t="str">
        <f t="shared" si="24"/>
        <v/>
      </c>
      <c r="AT40" s="209" t="str">
        <f t="shared" si="22"/>
        <v/>
      </c>
      <c r="AU40" s="152" t="str">
        <f t="shared" si="7"/>
        <v/>
      </c>
      <c r="AV40" s="370" t="str">
        <f t="shared" si="23"/>
        <v/>
      </c>
      <c r="AW40" s="216" t="str">
        <f>IF(OR(นักเรียน!N40="ออก",AV40=""),"",ROUND(AV40/$AV$5*$AW$5,0))</f>
        <v/>
      </c>
      <c r="AX40" s="215" t="str">
        <f>IF(OR(นักเรียน!N40="ออก",AW40=""),"",VLOOKUP(AW40,grade2,5,TRUE))</f>
        <v/>
      </c>
      <c r="AY40" s="23" t="str">
        <f>IF(OR(นักเรียน!N40="ออก",AW40=""),"",VLOOKUP(AW40,grade2,4,TRUE))</f>
        <v/>
      </c>
      <c r="AZ40" s="356" t="str">
        <f>IF(คุณลักษณะ!AB40="","",คุณลักษณะ!AB40)</f>
        <v/>
      </c>
      <c r="BA40" s="358"/>
    </row>
    <row r="41" spans="2:53" ht="15.75" customHeight="1" x14ac:dyDescent="0.5">
      <c r="B41" s="20">
        <v>36</v>
      </c>
      <c r="C41" s="133" t="str">
        <f>IF(นักเรียน!C41="","",นักเรียน!C41)</f>
        <v/>
      </c>
      <c r="D41" s="597" t="str">
        <f>IF(นักเรียน!E41="","",นักเรียน!E41)</f>
        <v/>
      </c>
      <c r="E41" s="598"/>
      <c r="F41" s="363" t="str">
        <f>IF(คุณลักษณะ!F41="","",คุณลักษณะ!F41)</f>
        <v/>
      </c>
      <c r="G41" s="356" t="str">
        <f>IF(คุณลักษณะ!G41="","",คุณลักษณะ!G41)</f>
        <v/>
      </c>
      <c r="H41" s="356" t="str">
        <f>IF(คุณลักษณะ!H41="","",คุณลักษณะ!H41)</f>
        <v/>
      </c>
      <c r="I41" s="356" t="str">
        <f>IF(คุณลักษณะ!I41="","",คุณลักษณะ!I41)</f>
        <v/>
      </c>
      <c r="J41" s="21" t="str">
        <f t="shared" si="8"/>
        <v/>
      </c>
      <c r="K41" s="30" t="str">
        <f t="shared" si="9"/>
        <v/>
      </c>
      <c r="L41" s="152" t="str">
        <f t="shared" si="0"/>
        <v/>
      </c>
      <c r="M41" s="363" t="str">
        <f>IF(คุณลักษณะ!J41="","",คุณลักษณะ!J41)</f>
        <v/>
      </c>
      <c r="N41" s="356" t="str">
        <f>IF(คุณลักษณะ!K41="","",คุณลักษณะ!K41)</f>
        <v/>
      </c>
      <c r="O41" s="29" t="str">
        <f t="shared" si="10"/>
        <v/>
      </c>
      <c r="P41" s="30" t="str">
        <f t="shared" si="11"/>
        <v/>
      </c>
      <c r="Q41" s="152" t="str">
        <f t="shared" si="1"/>
        <v/>
      </c>
      <c r="R41" s="364" t="str">
        <f>IF(คุณลักษณะ!L41="","",คุณลักษณะ!L41)</f>
        <v/>
      </c>
      <c r="S41" s="29" t="str">
        <f t="shared" si="12"/>
        <v/>
      </c>
      <c r="T41" s="30" t="str">
        <f t="shared" si="13"/>
        <v/>
      </c>
      <c r="U41" s="152" t="str">
        <f t="shared" si="2"/>
        <v/>
      </c>
      <c r="V41" s="364" t="str">
        <f>IF(คุณลักษณะ!M41="","",คุณลักษณะ!M41)</f>
        <v/>
      </c>
      <c r="W41" s="365" t="str">
        <f>IF(คุณลักษณะ!N41="","",คุณลักษณะ!N41)</f>
        <v/>
      </c>
      <c r="X41" s="29" t="str">
        <f t="shared" si="14"/>
        <v/>
      </c>
      <c r="Y41" s="30" t="str">
        <f t="shared" si="15"/>
        <v/>
      </c>
      <c r="Z41" s="152" t="str">
        <f t="shared" si="3"/>
        <v/>
      </c>
      <c r="AA41" s="364" t="str">
        <f>IF(คุณลักษณะ!O41="","",คุณลักษณะ!O41)</f>
        <v/>
      </c>
      <c r="AB41" s="365" t="str">
        <f>IF(คุณลักษณะ!P41="","",คุณลักษณะ!P41)</f>
        <v/>
      </c>
      <c r="AC41" s="29" t="str">
        <f t="shared" si="16"/>
        <v/>
      </c>
      <c r="AD41" s="30" t="str">
        <f t="shared" si="17"/>
        <v/>
      </c>
      <c r="AE41" s="152" t="str">
        <f t="shared" si="4"/>
        <v/>
      </c>
      <c r="AF41" s="364" t="str">
        <f>IF(คุณลักษณะ!Q41="","",คุณลักษณะ!Q41)</f>
        <v/>
      </c>
      <c r="AG41" s="365" t="str">
        <f>IF(คุณลักษณะ!R41="","",คุณลักษณะ!R41)</f>
        <v/>
      </c>
      <c r="AH41" s="29" t="str">
        <f t="shared" si="18"/>
        <v/>
      </c>
      <c r="AI41" s="136" t="str">
        <f t="shared" si="19"/>
        <v/>
      </c>
      <c r="AJ41" s="152" t="str">
        <f t="shared" si="5"/>
        <v/>
      </c>
      <c r="AK41" s="364" t="str">
        <f>IF(คุณลักษณะ!S41="","",คุณลักษณะ!S41)</f>
        <v/>
      </c>
      <c r="AL41" s="365" t="str">
        <f>IF(คุณลักษณะ!T41="","",คุณลักษณะ!T41)</f>
        <v/>
      </c>
      <c r="AM41" s="365" t="str">
        <f>IF(คุณลักษณะ!U41="","",คุณลักษณะ!U41)</f>
        <v/>
      </c>
      <c r="AN41" s="29" t="str">
        <f t="shared" si="20"/>
        <v/>
      </c>
      <c r="AO41" s="136" t="str">
        <f t="shared" si="21"/>
        <v/>
      </c>
      <c r="AP41" s="152" t="str">
        <f t="shared" si="6"/>
        <v/>
      </c>
      <c r="AQ41" s="364" t="str">
        <f>IF(คุณลักษณะ!V41="","",คุณลักษณะ!V41)</f>
        <v/>
      </c>
      <c r="AR41" s="365" t="str">
        <f>IF(คุณลักษณะ!W41="","",คุณลักษณะ!W41)</f>
        <v/>
      </c>
      <c r="AS41" s="29" t="str">
        <f t="shared" si="24"/>
        <v/>
      </c>
      <c r="AT41" s="209" t="str">
        <f t="shared" si="22"/>
        <v/>
      </c>
      <c r="AU41" s="152" t="str">
        <f t="shared" si="7"/>
        <v/>
      </c>
      <c r="AV41" s="370" t="str">
        <f t="shared" si="23"/>
        <v/>
      </c>
      <c r="AW41" s="216" t="str">
        <f>IF(OR(นักเรียน!N41="ออก",AV41=""),"",ROUND(AV41/$AV$5*$AW$5,0))</f>
        <v/>
      </c>
      <c r="AX41" s="215" t="str">
        <f>IF(OR(นักเรียน!N41="ออก",AW41=""),"",VLOOKUP(AW41,grade2,5,TRUE))</f>
        <v/>
      </c>
      <c r="AY41" s="23" t="str">
        <f>IF(OR(นักเรียน!N41="ออก",AW41=""),"",VLOOKUP(AW41,grade2,4,TRUE))</f>
        <v/>
      </c>
      <c r="AZ41" s="356" t="str">
        <f>IF(คุณลักษณะ!AB41="","",คุณลักษณะ!AB41)</f>
        <v/>
      </c>
      <c r="BA41" s="358"/>
    </row>
    <row r="42" spans="2:53" ht="15.75" customHeight="1" x14ac:dyDescent="0.5">
      <c r="B42" s="20">
        <v>37</v>
      </c>
      <c r="C42" s="133" t="str">
        <f>IF(นักเรียน!C42="","",นักเรียน!C42)</f>
        <v/>
      </c>
      <c r="D42" s="597" t="str">
        <f>IF(นักเรียน!E42="","",นักเรียน!E42)</f>
        <v/>
      </c>
      <c r="E42" s="598"/>
      <c r="F42" s="363" t="str">
        <f>IF(คุณลักษณะ!F42="","",คุณลักษณะ!F42)</f>
        <v/>
      </c>
      <c r="G42" s="356" t="str">
        <f>IF(คุณลักษณะ!G42="","",คุณลักษณะ!G42)</f>
        <v/>
      </c>
      <c r="H42" s="356" t="str">
        <f>IF(คุณลักษณะ!H42="","",คุณลักษณะ!H42)</f>
        <v/>
      </c>
      <c r="I42" s="356" t="str">
        <f>IF(คุณลักษณะ!I42="","",คุณลักษณะ!I42)</f>
        <v/>
      </c>
      <c r="J42" s="21" t="str">
        <f t="shared" si="8"/>
        <v/>
      </c>
      <c r="K42" s="30" t="str">
        <f t="shared" si="9"/>
        <v/>
      </c>
      <c r="L42" s="152" t="str">
        <f t="shared" si="0"/>
        <v/>
      </c>
      <c r="M42" s="363" t="str">
        <f>IF(คุณลักษณะ!J42="","",คุณลักษณะ!J42)</f>
        <v/>
      </c>
      <c r="N42" s="356" t="str">
        <f>IF(คุณลักษณะ!K42="","",คุณลักษณะ!K42)</f>
        <v/>
      </c>
      <c r="O42" s="29" t="str">
        <f t="shared" si="10"/>
        <v/>
      </c>
      <c r="P42" s="30" t="str">
        <f t="shared" si="11"/>
        <v/>
      </c>
      <c r="Q42" s="152" t="str">
        <f t="shared" si="1"/>
        <v/>
      </c>
      <c r="R42" s="364" t="str">
        <f>IF(คุณลักษณะ!L42="","",คุณลักษณะ!L42)</f>
        <v/>
      </c>
      <c r="S42" s="29" t="str">
        <f t="shared" si="12"/>
        <v/>
      </c>
      <c r="T42" s="30" t="str">
        <f t="shared" si="13"/>
        <v/>
      </c>
      <c r="U42" s="152" t="str">
        <f t="shared" si="2"/>
        <v/>
      </c>
      <c r="V42" s="364" t="str">
        <f>IF(คุณลักษณะ!M42="","",คุณลักษณะ!M42)</f>
        <v/>
      </c>
      <c r="W42" s="365" t="str">
        <f>IF(คุณลักษณะ!N42="","",คุณลักษณะ!N42)</f>
        <v/>
      </c>
      <c r="X42" s="29" t="str">
        <f t="shared" si="14"/>
        <v/>
      </c>
      <c r="Y42" s="30" t="str">
        <f t="shared" si="15"/>
        <v/>
      </c>
      <c r="Z42" s="152" t="str">
        <f t="shared" si="3"/>
        <v/>
      </c>
      <c r="AA42" s="364" t="str">
        <f>IF(คุณลักษณะ!O42="","",คุณลักษณะ!O42)</f>
        <v/>
      </c>
      <c r="AB42" s="365" t="str">
        <f>IF(คุณลักษณะ!P42="","",คุณลักษณะ!P42)</f>
        <v/>
      </c>
      <c r="AC42" s="29" t="str">
        <f t="shared" si="16"/>
        <v/>
      </c>
      <c r="AD42" s="30" t="str">
        <f t="shared" si="17"/>
        <v/>
      </c>
      <c r="AE42" s="152" t="str">
        <f t="shared" si="4"/>
        <v/>
      </c>
      <c r="AF42" s="364" t="str">
        <f>IF(คุณลักษณะ!Q42="","",คุณลักษณะ!Q42)</f>
        <v/>
      </c>
      <c r="AG42" s="365" t="str">
        <f>IF(คุณลักษณะ!R42="","",คุณลักษณะ!R42)</f>
        <v/>
      </c>
      <c r="AH42" s="29" t="str">
        <f t="shared" si="18"/>
        <v/>
      </c>
      <c r="AI42" s="136" t="str">
        <f t="shared" si="19"/>
        <v/>
      </c>
      <c r="AJ42" s="152" t="str">
        <f t="shared" si="5"/>
        <v/>
      </c>
      <c r="AK42" s="364" t="str">
        <f>IF(คุณลักษณะ!S42="","",คุณลักษณะ!S42)</f>
        <v/>
      </c>
      <c r="AL42" s="365" t="str">
        <f>IF(คุณลักษณะ!T42="","",คุณลักษณะ!T42)</f>
        <v/>
      </c>
      <c r="AM42" s="365" t="str">
        <f>IF(คุณลักษณะ!U42="","",คุณลักษณะ!U42)</f>
        <v/>
      </c>
      <c r="AN42" s="29" t="str">
        <f t="shared" si="20"/>
        <v/>
      </c>
      <c r="AO42" s="136" t="str">
        <f t="shared" si="21"/>
        <v/>
      </c>
      <c r="AP42" s="152" t="str">
        <f t="shared" si="6"/>
        <v/>
      </c>
      <c r="AQ42" s="364" t="str">
        <f>IF(คุณลักษณะ!V42="","",คุณลักษณะ!V42)</f>
        <v/>
      </c>
      <c r="AR42" s="365" t="str">
        <f>IF(คุณลักษณะ!W42="","",คุณลักษณะ!W42)</f>
        <v/>
      </c>
      <c r="AS42" s="29" t="str">
        <f t="shared" si="24"/>
        <v/>
      </c>
      <c r="AT42" s="209" t="str">
        <f t="shared" si="22"/>
        <v/>
      </c>
      <c r="AU42" s="152" t="str">
        <f t="shared" si="7"/>
        <v/>
      </c>
      <c r="AV42" s="370" t="str">
        <f t="shared" si="23"/>
        <v/>
      </c>
      <c r="AW42" s="216" t="str">
        <f>IF(OR(นักเรียน!N42="ออก",AV42=""),"",ROUND(AV42/$AV$5*$AW$5,0))</f>
        <v/>
      </c>
      <c r="AX42" s="215" t="str">
        <f>IF(OR(นักเรียน!N42="ออก",AW42=""),"",VLOOKUP(AW42,grade2,5,TRUE))</f>
        <v/>
      </c>
      <c r="AY42" s="23" t="str">
        <f>IF(OR(นักเรียน!N42="ออก",AW42=""),"",VLOOKUP(AW42,grade2,4,TRUE))</f>
        <v/>
      </c>
      <c r="AZ42" s="356" t="str">
        <f>IF(คุณลักษณะ!AB42="","",คุณลักษณะ!AB42)</f>
        <v/>
      </c>
      <c r="BA42" s="358"/>
    </row>
    <row r="43" spans="2:53" ht="15.75" customHeight="1" x14ac:dyDescent="0.5">
      <c r="B43" s="20">
        <v>38</v>
      </c>
      <c r="C43" s="133" t="str">
        <f>IF(นักเรียน!C43="","",นักเรียน!C43)</f>
        <v/>
      </c>
      <c r="D43" s="597" t="str">
        <f>IF(นักเรียน!E43="","",นักเรียน!E43)</f>
        <v/>
      </c>
      <c r="E43" s="598"/>
      <c r="F43" s="363" t="str">
        <f>IF(คุณลักษณะ!F43="","",คุณลักษณะ!F43)</f>
        <v/>
      </c>
      <c r="G43" s="356" t="str">
        <f>IF(คุณลักษณะ!G43="","",คุณลักษณะ!G43)</f>
        <v/>
      </c>
      <c r="H43" s="356" t="str">
        <f>IF(คุณลักษณะ!H43="","",คุณลักษณะ!H43)</f>
        <v/>
      </c>
      <c r="I43" s="356" t="str">
        <f>IF(คุณลักษณะ!I43="","",คุณลักษณะ!I43)</f>
        <v/>
      </c>
      <c r="J43" s="21" t="str">
        <f t="shared" si="8"/>
        <v/>
      </c>
      <c r="K43" s="30" t="str">
        <f t="shared" si="9"/>
        <v/>
      </c>
      <c r="L43" s="152" t="str">
        <f t="shared" si="0"/>
        <v/>
      </c>
      <c r="M43" s="363" t="str">
        <f>IF(คุณลักษณะ!J43="","",คุณลักษณะ!J43)</f>
        <v/>
      </c>
      <c r="N43" s="356" t="str">
        <f>IF(คุณลักษณะ!K43="","",คุณลักษณะ!K43)</f>
        <v/>
      </c>
      <c r="O43" s="29" t="str">
        <f t="shared" si="10"/>
        <v/>
      </c>
      <c r="P43" s="30" t="str">
        <f t="shared" si="11"/>
        <v/>
      </c>
      <c r="Q43" s="152" t="str">
        <f t="shared" si="1"/>
        <v/>
      </c>
      <c r="R43" s="364" t="str">
        <f>IF(คุณลักษณะ!L43="","",คุณลักษณะ!L43)</f>
        <v/>
      </c>
      <c r="S43" s="29" t="str">
        <f t="shared" si="12"/>
        <v/>
      </c>
      <c r="T43" s="30" t="str">
        <f t="shared" si="13"/>
        <v/>
      </c>
      <c r="U43" s="152" t="str">
        <f t="shared" si="2"/>
        <v/>
      </c>
      <c r="V43" s="364" t="str">
        <f>IF(คุณลักษณะ!M43="","",คุณลักษณะ!M43)</f>
        <v/>
      </c>
      <c r="W43" s="365" t="str">
        <f>IF(คุณลักษณะ!N43="","",คุณลักษณะ!N43)</f>
        <v/>
      </c>
      <c r="X43" s="29" t="str">
        <f t="shared" si="14"/>
        <v/>
      </c>
      <c r="Y43" s="30" t="str">
        <f t="shared" si="15"/>
        <v/>
      </c>
      <c r="Z43" s="152" t="str">
        <f t="shared" si="3"/>
        <v/>
      </c>
      <c r="AA43" s="364" t="str">
        <f>IF(คุณลักษณะ!O43="","",คุณลักษณะ!O43)</f>
        <v/>
      </c>
      <c r="AB43" s="365" t="str">
        <f>IF(คุณลักษณะ!P43="","",คุณลักษณะ!P43)</f>
        <v/>
      </c>
      <c r="AC43" s="29" t="str">
        <f t="shared" si="16"/>
        <v/>
      </c>
      <c r="AD43" s="30" t="str">
        <f t="shared" si="17"/>
        <v/>
      </c>
      <c r="AE43" s="152" t="str">
        <f t="shared" si="4"/>
        <v/>
      </c>
      <c r="AF43" s="364" t="str">
        <f>IF(คุณลักษณะ!Q43="","",คุณลักษณะ!Q43)</f>
        <v/>
      </c>
      <c r="AG43" s="365" t="str">
        <f>IF(คุณลักษณะ!R43="","",คุณลักษณะ!R43)</f>
        <v/>
      </c>
      <c r="AH43" s="29" t="str">
        <f t="shared" si="18"/>
        <v/>
      </c>
      <c r="AI43" s="136" t="str">
        <f t="shared" si="19"/>
        <v/>
      </c>
      <c r="AJ43" s="152" t="str">
        <f t="shared" si="5"/>
        <v/>
      </c>
      <c r="AK43" s="364" t="str">
        <f>IF(คุณลักษณะ!S43="","",คุณลักษณะ!S43)</f>
        <v/>
      </c>
      <c r="AL43" s="365" t="str">
        <f>IF(คุณลักษณะ!T43="","",คุณลักษณะ!T43)</f>
        <v/>
      </c>
      <c r="AM43" s="365" t="str">
        <f>IF(คุณลักษณะ!U43="","",คุณลักษณะ!U43)</f>
        <v/>
      </c>
      <c r="AN43" s="29" t="str">
        <f t="shared" si="20"/>
        <v/>
      </c>
      <c r="AO43" s="136" t="str">
        <f t="shared" si="21"/>
        <v/>
      </c>
      <c r="AP43" s="152" t="str">
        <f t="shared" si="6"/>
        <v/>
      </c>
      <c r="AQ43" s="364" t="str">
        <f>IF(คุณลักษณะ!V43="","",คุณลักษณะ!V43)</f>
        <v/>
      </c>
      <c r="AR43" s="365" t="str">
        <f>IF(คุณลักษณะ!W43="","",คุณลักษณะ!W43)</f>
        <v/>
      </c>
      <c r="AS43" s="29" t="str">
        <f t="shared" si="24"/>
        <v/>
      </c>
      <c r="AT43" s="209" t="str">
        <f t="shared" si="22"/>
        <v/>
      </c>
      <c r="AU43" s="152" t="str">
        <f t="shared" si="7"/>
        <v/>
      </c>
      <c r="AV43" s="370" t="str">
        <f t="shared" si="23"/>
        <v/>
      </c>
      <c r="AW43" s="216" t="str">
        <f>IF(OR(นักเรียน!N43="ออก",AV43=""),"",ROUND(AV43/$AV$5*$AW$5,0))</f>
        <v/>
      </c>
      <c r="AX43" s="215" t="str">
        <f>IF(OR(นักเรียน!N43="ออก",AW43=""),"",VLOOKUP(AW43,grade2,5,TRUE))</f>
        <v/>
      </c>
      <c r="AY43" s="23" t="str">
        <f>IF(OR(นักเรียน!N43="ออก",AW43=""),"",VLOOKUP(AW43,grade2,4,TRUE))</f>
        <v/>
      </c>
      <c r="AZ43" s="356" t="str">
        <f>IF(คุณลักษณะ!AB43="","",คุณลักษณะ!AB43)</f>
        <v/>
      </c>
      <c r="BA43" s="358"/>
    </row>
    <row r="44" spans="2:53" ht="15.75" customHeight="1" x14ac:dyDescent="0.5">
      <c r="B44" s="20">
        <v>39</v>
      </c>
      <c r="C44" s="133" t="str">
        <f>IF(นักเรียน!C44="","",นักเรียน!C44)</f>
        <v/>
      </c>
      <c r="D44" s="597" t="str">
        <f>IF(นักเรียน!E44="","",นักเรียน!E44)</f>
        <v/>
      </c>
      <c r="E44" s="598"/>
      <c r="F44" s="363" t="str">
        <f>IF(คุณลักษณะ!F44="","",คุณลักษณะ!F44)</f>
        <v/>
      </c>
      <c r="G44" s="356" t="str">
        <f>IF(คุณลักษณะ!G44="","",คุณลักษณะ!G44)</f>
        <v/>
      </c>
      <c r="H44" s="356" t="str">
        <f>IF(คุณลักษณะ!H44="","",คุณลักษณะ!H44)</f>
        <v/>
      </c>
      <c r="I44" s="356" t="str">
        <f>IF(คุณลักษณะ!I44="","",คุณลักษณะ!I44)</f>
        <v/>
      </c>
      <c r="J44" s="21" t="str">
        <f t="shared" si="8"/>
        <v/>
      </c>
      <c r="K44" s="30" t="str">
        <f t="shared" si="9"/>
        <v/>
      </c>
      <c r="L44" s="152" t="str">
        <f t="shared" si="0"/>
        <v/>
      </c>
      <c r="M44" s="363" t="str">
        <f>IF(คุณลักษณะ!J44="","",คุณลักษณะ!J44)</f>
        <v/>
      </c>
      <c r="N44" s="356" t="str">
        <f>IF(คุณลักษณะ!K44="","",คุณลักษณะ!K44)</f>
        <v/>
      </c>
      <c r="O44" s="29" t="str">
        <f t="shared" si="10"/>
        <v/>
      </c>
      <c r="P44" s="30" t="str">
        <f t="shared" si="11"/>
        <v/>
      </c>
      <c r="Q44" s="152" t="str">
        <f t="shared" si="1"/>
        <v/>
      </c>
      <c r="R44" s="364" t="str">
        <f>IF(คุณลักษณะ!L44="","",คุณลักษณะ!L44)</f>
        <v/>
      </c>
      <c r="S44" s="29" t="str">
        <f t="shared" si="12"/>
        <v/>
      </c>
      <c r="T44" s="30" t="str">
        <f t="shared" si="13"/>
        <v/>
      </c>
      <c r="U44" s="152" t="str">
        <f t="shared" si="2"/>
        <v/>
      </c>
      <c r="V44" s="364" t="str">
        <f>IF(คุณลักษณะ!M44="","",คุณลักษณะ!M44)</f>
        <v/>
      </c>
      <c r="W44" s="365" t="str">
        <f>IF(คุณลักษณะ!N44="","",คุณลักษณะ!N44)</f>
        <v/>
      </c>
      <c r="X44" s="29" t="str">
        <f t="shared" si="14"/>
        <v/>
      </c>
      <c r="Y44" s="30" t="str">
        <f t="shared" si="15"/>
        <v/>
      </c>
      <c r="Z44" s="152" t="str">
        <f t="shared" si="3"/>
        <v/>
      </c>
      <c r="AA44" s="364" t="str">
        <f>IF(คุณลักษณะ!O44="","",คุณลักษณะ!O44)</f>
        <v/>
      </c>
      <c r="AB44" s="365" t="str">
        <f>IF(คุณลักษณะ!P44="","",คุณลักษณะ!P44)</f>
        <v/>
      </c>
      <c r="AC44" s="29" t="str">
        <f t="shared" si="16"/>
        <v/>
      </c>
      <c r="AD44" s="30" t="str">
        <f t="shared" si="17"/>
        <v/>
      </c>
      <c r="AE44" s="152" t="str">
        <f t="shared" si="4"/>
        <v/>
      </c>
      <c r="AF44" s="364" t="str">
        <f>IF(คุณลักษณะ!Q44="","",คุณลักษณะ!Q44)</f>
        <v/>
      </c>
      <c r="AG44" s="365" t="str">
        <f>IF(คุณลักษณะ!R44="","",คุณลักษณะ!R44)</f>
        <v/>
      </c>
      <c r="AH44" s="29" t="str">
        <f t="shared" si="18"/>
        <v/>
      </c>
      <c r="AI44" s="136" t="str">
        <f t="shared" si="19"/>
        <v/>
      </c>
      <c r="AJ44" s="152" t="str">
        <f t="shared" si="5"/>
        <v/>
      </c>
      <c r="AK44" s="364" t="str">
        <f>IF(คุณลักษณะ!S44="","",คุณลักษณะ!S44)</f>
        <v/>
      </c>
      <c r="AL44" s="365" t="str">
        <f>IF(คุณลักษณะ!T44="","",คุณลักษณะ!T44)</f>
        <v/>
      </c>
      <c r="AM44" s="365" t="str">
        <f>IF(คุณลักษณะ!U44="","",คุณลักษณะ!U44)</f>
        <v/>
      </c>
      <c r="AN44" s="29" t="str">
        <f t="shared" si="20"/>
        <v/>
      </c>
      <c r="AO44" s="136" t="str">
        <f t="shared" si="21"/>
        <v/>
      </c>
      <c r="AP44" s="152" t="str">
        <f t="shared" si="6"/>
        <v/>
      </c>
      <c r="AQ44" s="364" t="str">
        <f>IF(คุณลักษณะ!V44="","",คุณลักษณะ!V44)</f>
        <v/>
      </c>
      <c r="AR44" s="365" t="str">
        <f>IF(คุณลักษณะ!W44="","",คุณลักษณะ!W44)</f>
        <v/>
      </c>
      <c r="AS44" s="29" t="str">
        <f t="shared" si="24"/>
        <v/>
      </c>
      <c r="AT44" s="209" t="str">
        <f t="shared" si="22"/>
        <v/>
      </c>
      <c r="AU44" s="152" t="str">
        <f t="shared" si="7"/>
        <v/>
      </c>
      <c r="AV44" s="370" t="str">
        <f t="shared" si="23"/>
        <v/>
      </c>
      <c r="AW44" s="216" t="str">
        <f>IF(OR(นักเรียน!N44="ออก",AV44=""),"",ROUND(AV44/$AV$5*$AW$5,0))</f>
        <v/>
      </c>
      <c r="AX44" s="215" t="str">
        <f>IF(OR(นักเรียน!N44="ออก",AW44=""),"",VLOOKUP(AW44,grade2,5,TRUE))</f>
        <v/>
      </c>
      <c r="AY44" s="23" t="str">
        <f>IF(OR(นักเรียน!N44="ออก",AW44=""),"",VLOOKUP(AW44,grade2,4,TRUE))</f>
        <v/>
      </c>
      <c r="AZ44" s="356" t="str">
        <f>IF(คุณลักษณะ!AB44="","",คุณลักษณะ!AB44)</f>
        <v/>
      </c>
      <c r="BA44" s="358"/>
    </row>
    <row r="45" spans="2:53" ht="15.75" customHeight="1" x14ac:dyDescent="0.5">
      <c r="B45" s="20">
        <v>40</v>
      </c>
      <c r="C45" s="133" t="str">
        <f>IF(นักเรียน!C45="","",นักเรียน!C45)</f>
        <v/>
      </c>
      <c r="D45" s="597" t="str">
        <f>IF(นักเรียน!E45="","",นักเรียน!E45)</f>
        <v/>
      </c>
      <c r="E45" s="598"/>
      <c r="F45" s="363" t="str">
        <f>IF(คุณลักษณะ!F45="","",คุณลักษณะ!F45)</f>
        <v/>
      </c>
      <c r="G45" s="356" t="str">
        <f>IF(คุณลักษณะ!G45="","",คุณลักษณะ!G45)</f>
        <v/>
      </c>
      <c r="H45" s="356" t="str">
        <f>IF(คุณลักษณะ!H45="","",คุณลักษณะ!H45)</f>
        <v/>
      </c>
      <c r="I45" s="356" t="str">
        <f>IF(คุณลักษณะ!I45="","",คุณลักษณะ!I45)</f>
        <v/>
      </c>
      <c r="J45" s="21" t="str">
        <f t="shared" si="8"/>
        <v/>
      </c>
      <c r="K45" s="30" t="str">
        <f t="shared" si="9"/>
        <v/>
      </c>
      <c r="L45" s="152" t="str">
        <f t="shared" si="0"/>
        <v/>
      </c>
      <c r="M45" s="363" t="str">
        <f>IF(คุณลักษณะ!J45="","",คุณลักษณะ!J45)</f>
        <v/>
      </c>
      <c r="N45" s="356" t="str">
        <f>IF(คุณลักษณะ!K45="","",คุณลักษณะ!K45)</f>
        <v/>
      </c>
      <c r="O45" s="29" t="str">
        <f t="shared" si="10"/>
        <v/>
      </c>
      <c r="P45" s="30" t="str">
        <f t="shared" si="11"/>
        <v/>
      </c>
      <c r="Q45" s="152" t="str">
        <f t="shared" si="1"/>
        <v/>
      </c>
      <c r="R45" s="364" t="str">
        <f>IF(คุณลักษณะ!L45="","",คุณลักษณะ!L45)</f>
        <v/>
      </c>
      <c r="S45" s="29" t="str">
        <f t="shared" si="12"/>
        <v/>
      </c>
      <c r="T45" s="30" t="str">
        <f t="shared" si="13"/>
        <v/>
      </c>
      <c r="U45" s="152" t="str">
        <f t="shared" si="2"/>
        <v/>
      </c>
      <c r="V45" s="364" t="str">
        <f>IF(คุณลักษณะ!M45="","",คุณลักษณะ!M45)</f>
        <v/>
      </c>
      <c r="W45" s="365" t="str">
        <f>IF(คุณลักษณะ!N45="","",คุณลักษณะ!N45)</f>
        <v/>
      </c>
      <c r="X45" s="29" t="str">
        <f t="shared" si="14"/>
        <v/>
      </c>
      <c r="Y45" s="30" t="str">
        <f t="shared" si="15"/>
        <v/>
      </c>
      <c r="Z45" s="152" t="str">
        <f t="shared" si="3"/>
        <v/>
      </c>
      <c r="AA45" s="364" t="str">
        <f>IF(คุณลักษณะ!O45="","",คุณลักษณะ!O45)</f>
        <v/>
      </c>
      <c r="AB45" s="365" t="str">
        <f>IF(คุณลักษณะ!P45="","",คุณลักษณะ!P45)</f>
        <v/>
      </c>
      <c r="AC45" s="29" t="str">
        <f t="shared" si="16"/>
        <v/>
      </c>
      <c r="AD45" s="30" t="str">
        <f t="shared" si="17"/>
        <v/>
      </c>
      <c r="AE45" s="152" t="str">
        <f t="shared" si="4"/>
        <v/>
      </c>
      <c r="AF45" s="364" t="str">
        <f>IF(คุณลักษณะ!Q45="","",คุณลักษณะ!Q45)</f>
        <v/>
      </c>
      <c r="AG45" s="365" t="str">
        <f>IF(คุณลักษณะ!R45="","",คุณลักษณะ!R45)</f>
        <v/>
      </c>
      <c r="AH45" s="29" t="str">
        <f t="shared" si="18"/>
        <v/>
      </c>
      <c r="AI45" s="136" t="str">
        <f t="shared" si="19"/>
        <v/>
      </c>
      <c r="AJ45" s="152" t="str">
        <f t="shared" si="5"/>
        <v/>
      </c>
      <c r="AK45" s="364" t="str">
        <f>IF(คุณลักษณะ!S45="","",คุณลักษณะ!S45)</f>
        <v/>
      </c>
      <c r="AL45" s="365" t="str">
        <f>IF(คุณลักษณะ!T45="","",คุณลักษณะ!T45)</f>
        <v/>
      </c>
      <c r="AM45" s="365" t="str">
        <f>IF(คุณลักษณะ!U45="","",คุณลักษณะ!U45)</f>
        <v/>
      </c>
      <c r="AN45" s="29" t="str">
        <f t="shared" si="20"/>
        <v/>
      </c>
      <c r="AO45" s="136" t="str">
        <f t="shared" si="21"/>
        <v/>
      </c>
      <c r="AP45" s="152" t="str">
        <f t="shared" si="6"/>
        <v/>
      </c>
      <c r="AQ45" s="364" t="str">
        <f>IF(คุณลักษณะ!V45="","",คุณลักษณะ!V45)</f>
        <v/>
      </c>
      <c r="AR45" s="365" t="str">
        <f>IF(คุณลักษณะ!W45="","",คุณลักษณะ!W45)</f>
        <v/>
      </c>
      <c r="AS45" s="29" t="str">
        <f t="shared" si="24"/>
        <v/>
      </c>
      <c r="AT45" s="209" t="str">
        <f t="shared" si="22"/>
        <v/>
      </c>
      <c r="AU45" s="152" t="str">
        <f t="shared" si="7"/>
        <v/>
      </c>
      <c r="AV45" s="370" t="str">
        <f t="shared" si="23"/>
        <v/>
      </c>
      <c r="AW45" s="216" t="str">
        <f>IF(OR(นักเรียน!N45="ออก",AV45=""),"",ROUND(AV45/$AV$5*$AW$5,0))</f>
        <v/>
      </c>
      <c r="AX45" s="215" t="str">
        <f>IF(OR(นักเรียน!N45="ออก",AW45=""),"",VLOOKUP(AW45,grade2,5,TRUE))</f>
        <v/>
      </c>
      <c r="AY45" s="23" t="str">
        <f>IF(OR(นักเรียน!N45="ออก",AW45=""),"",VLOOKUP(AW45,grade2,4,TRUE))</f>
        <v/>
      </c>
      <c r="AZ45" s="356" t="str">
        <f>IF(คุณลักษณะ!AB45="","",คุณลักษณะ!AB45)</f>
        <v/>
      </c>
      <c r="BA45" s="358"/>
    </row>
    <row r="46" spans="2:53" ht="15.75" customHeight="1" x14ac:dyDescent="0.5">
      <c r="B46" s="136">
        <v>41</v>
      </c>
      <c r="C46" s="133" t="str">
        <f>IF(นักเรียน!C46="","",นักเรียน!C46)</f>
        <v/>
      </c>
      <c r="D46" s="597" t="str">
        <f>IF(นักเรียน!E46="","",นักเรียน!E46)</f>
        <v/>
      </c>
      <c r="E46" s="598"/>
      <c r="F46" s="363" t="str">
        <f>IF(คุณลักษณะ!F46="","",คุณลักษณะ!F46)</f>
        <v/>
      </c>
      <c r="G46" s="356" t="str">
        <f>IF(คุณลักษณะ!G46="","",คุณลักษณะ!G46)</f>
        <v/>
      </c>
      <c r="H46" s="356" t="str">
        <f>IF(คุณลักษณะ!H46="","",คุณลักษณะ!H46)</f>
        <v/>
      </c>
      <c r="I46" s="356" t="str">
        <f>IF(คุณลักษณะ!I46="","",คุณลักษณะ!I46)</f>
        <v/>
      </c>
      <c r="J46" s="21" t="str">
        <f t="shared" ref="J46:J55" si="25">IF(SUM(F46:I46),SUM(F46:I46),"")</f>
        <v/>
      </c>
      <c r="K46" s="196" t="str">
        <f t="shared" ref="K46:K55" si="26">IF(J46="","",ROUND(J46/$J$5*$K$5,0))</f>
        <v/>
      </c>
      <c r="L46" s="152" t="str">
        <f t="shared" ref="L46:L55" si="27">IF(K46="","",VLOOKUP(K46,grade2,4,TRUE))</f>
        <v/>
      </c>
      <c r="M46" s="363" t="str">
        <f>IF(คุณลักษณะ!J46="","",คุณลักษณะ!J46)</f>
        <v/>
      </c>
      <c r="N46" s="356" t="str">
        <f>IF(คุณลักษณะ!K46="","",คุณลักษณะ!K46)</f>
        <v/>
      </c>
      <c r="O46" s="29" t="str">
        <f t="shared" ref="O46:O55" si="28">IF(SUM(M46:N46),SUM(M46:N46),"")</f>
        <v/>
      </c>
      <c r="P46" s="196" t="str">
        <f t="shared" ref="P46:P55" si="29">IF(O46="","",ROUND(O46/$O$5*$P$5,0))</f>
        <v/>
      </c>
      <c r="Q46" s="152" t="str">
        <f t="shared" ref="Q46:Q55" si="30">IF(P46="","",VLOOKUP(P46,grade2,4,TRUE))</f>
        <v/>
      </c>
      <c r="R46" s="364" t="str">
        <f>IF(คุณลักษณะ!L46="","",คุณลักษณะ!L46)</f>
        <v/>
      </c>
      <c r="S46" s="29" t="str">
        <f t="shared" ref="S46:S55" si="31">IF(SUM(R46:R46),SUM(R46:R46),"")</f>
        <v/>
      </c>
      <c r="T46" s="196" t="str">
        <f t="shared" ref="T46:T55" si="32">IF(S46="","",ROUND(S46/$S$5*$T$5,0))</f>
        <v/>
      </c>
      <c r="U46" s="152" t="str">
        <f t="shared" ref="U46:U55" si="33">IF(T46="","",VLOOKUP(T46,grade2,4,TRUE))</f>
        <v/>
      </c>
      <c r="V46" s="364" t="str">
        <f>IF(คุณลักษณะ!M46="","",คุณลักษณะ!M46)</f>
        <v/>
      </c>
      <c r="W46" s="365" t="str">
        <f>IF(คุณลักษณะ!N46="","",คุณลักษณะ!N46)</f>
        <v/>
      </c>
      <c r="X46" s="29" t="str">
        <f t="shared" ref="X46:X55" si="34">IF(SUM(V46:W46),SUM(V46:W46),"")</f>
        <v/>
      </c>
      <c r="Y46" s="196" t="str">
        <f t="shared" ref="Y46:Y55" si="35">IF(X46="","",ROUND(X46/$X$5*$Y$5,0))</f>
        <v/>
      </c>
      <c r="Z46" s="152" t="str">
        <f t="shared" ref="Z46:Z55" si="36">IF(Y46="","",VLOOKUP(Y46,grade2,4,TRUE))</f>
        <v/>
      </c>
      <c r="AA46" s="364" t="str">
        <f>IF(คุณลักษณะ!O46="","",คุณลักษณะ!O46)</f>
        <v/>
      </c>
      <c r="AB46" s="365" t="str">
        <f>IF(คุณลักษณะ!P46="","",คุณลักษณะ!P46)</f>
        <v/>
      </c>
      <c r="AC46" s="29" t="str">
        <f t="shared" ref="AC46:AC55" si="37">IF(SUM(AA46:AB46),SUM(AA46:AB46),"")</f>
        <v/>
      </c>
      <c r="AD46" s="196" t="str">
        <f t="shared" ref="AD46:AD55" si="38">IF(AC46="","",ROUND(AC46/$AC$5*$AD$5,0))</f>
        <v/>
      </c>
      <c r="AE46" s="152" t="str">
        <f t="shared" ref="AE46:AE55" si="39">IF(AD46="","",VLOOKUP(AD46,grade2,4,TRUE))</f>
        <v/>
      </c>
      <c r="AF46" s="364" t="str">
        <f>IF(คุณลักษณะ!Q46="","",คุณลักษณะ!Q46)</f>
        <v/>
      </c>
      <c r="AG46" s="365" t="str">
        <f>IF(คุณลักษณะ!R46="","",คุณลักษณะ!R46)</f>
        <v/>
      </c>
      <c r="AH46" s="29" t="str">
        <f t="shared" ref="AH46:AH55" si="40">IF(SUM(AF46:AG46),SUM(AF46:AG46),"")</f>
        <v/>
      </c>
      <c r="AI46" s="136" t="str">
        <f t="shared" ref="AI46:AI55" si="41">IF(AH46="","",ROUND(AH46/$AH$5*$AI$5,0))</f>
        <v/>
      </c>
      <c r="AJ46" s="152" t="str">
        <f t="shared" ref="AJ46:AJ55" si="42">IF(AI46="","",VLOOKUP(AI46,grade2,4,TRUE))</f>
        <v/>
      </c>
      <c r="AK46" s="364" t="str">
        <f>IF(คุณลักษณะ!S46="","",คุณลักษณะ!S46)</f>
        <v/>
      </c>
      <c r="AL46" s="365" t="str">
        <f>IF(คุณลักษณะ!T46="","",คุณลักษณะ!T46)</f>
        <v/>
      </c>
      <c r="AM46" s="365" t="str">
        <f>IF(คุณลักษณะ!U46="","",คุณลักษณะ!U46)</f>
        <v/>
      </c>
      <c r="AN46" s="29" t="str">
        <f t="shared" ref="AN46:AN55" si="43">IF(SUM(AK46:AM46),SUM(AK46:AM46),"")</f>
        <v/>
      </c>
      <c r="AO46" s="136" t="str">
        <f t="shared" ref="AO46:AO55" si="44">IF(AN46="","",ROUND(AN46/$AN$5*$AO$5,0))</f>
        <v/>
      </c>
      <c r="AP46" s="152" t="str">
        <f t="shared" ref="AP46:AP55" si="45">IF(AO46="","",VLOOKUP(AO46,grade2,4,TRUE))</f>
        <v/>
      </c>
      <c r="AQ46" s="364" t="str">
        <f>IF(คุณลักษณะ!V46="","",คุณลักษณะ!V46)</f>
        <v/>
      </c>
      <c r="AR46" s="365" t="str">
        <f>IF(คุณลักษณะ!W46="","",คุณลักษณะ!W46)</f>
        <v/>
      </c>
      <c r="AS46" s="29" t="str">
        <f t="shared" si="24"/>
        <v/>
      </c>
      <c r="AT46" s="209" t="str">
        <f t="shared" si="22"/>
        <v/>
      </c>
      <c r="AU46" s="152" t="str">
        <f t="shared" si="7"/>
        <v/>
      </c>
      <c r="AV46" s="370" t="str">
        <f t="shared" si="23"/>
        <v/>
      </c>
      <c r="AW46" s="216" t="str">
        <f>IF(OR(นักเรียน!N46="ออก",AV46=""),"",ROUND(AV46/$AV$5*$AW$5,0))</f>
        <v/>
      </c>
      <c r="AX46" s="215" t="str">
        <f>IF(OR(นักเรียน!N46="ออก",AW46=""),"",VLOOKUP(AW46,grade2,5,TRUE))</f>
        <v/>
      </c>
      <c r="AY46" s="23" t="str">
        <f>IF(OR(นักเรียน!N46="ออก",AW46=""),"",VLOOKUP(AW46,grade2,4,TRUE))</f>
        <v/>
      </c>
      <c r="AZ46" s="356" t="str">
        <f>IF(คุณลักษณะ!AB46="","",คุณลักษณะ!AB46)</f>
        <v/>
      </c>
      <c r="BA46" s="358"/>
    </row>
    <row r="47" spans="2:53" ht="15.75" customHeight="1" x14ac:dyDescent="0.5">
      <c r="B47" s="136">
        <v>42</v>
      </c>
      <c r="C47" s="133" t="str">
        <f>IF(นักเรียน!C47="","",นักเรียน!C47)</f>
        <v/>
      </c>
      <c r="D47" s="597" t="str">
        <f>IF(นักเรียน!E47="","",นักเรียน!E47)</f>
        <v/>
      </c>
      <c r="E47" s="598"/>
      <c r="F47" s="363" t="str">
        <f>IF(คุณลักษณะ!F47="","",คุณลักษณะ!F47)</f>
        <v/>
      </c>
      <c r="G47" s="356" t="str">
        <f>IF(คุณลักษณะ!G47="","",คุณลักษณะ!G47)</f>
        <v/>
      </c>
      <c r="H47" s="356" t="str">
        <f>IF(คุณลักษณะ!H47="","",คุณลักษณะ!H47)</f>
        <v/>
      </c>
      <c r="I47" s="356" t="str">
        <f>IF(คุณลักษณะ!I47="","",คุณลักษณะ!I47)</f>
        <v/>
      </c>
      <c r="J47" s="21" t="str">
        <f t="shared" si="25"/>
        <v/>
      </c>
      <c r="K47" s="196" t="str">
        <f t="shared" si="26"/>
        <v/>
      </c>
      <c r="L47" s="152" t="str">
        <f t="shared" si="27"/>
        <v/>
      </c>
      <c r="M47" s="363" t="str">
        <f>IF(คุณลักษณะ!J47="","",คุณลักษณะ!J47)</f>
        <v/>
      </c>
      <c r="N47" s="356" t="str">
        <f>IF(คุณลักษณะ!K47="","",คุณลักษณะ!K47)</f>
        <v/>
      </c>
      <c r="O47" s="29" t="str">
        <f t="shared" si="28"/>
        <v/>
      </c>
      <c r="P47" s="196" t="str">
        <f t="shared" si="29"/>
        <v/>
      </c>
      <c r="Q47" s="152" t="str">
        <f t="shared" si="30"/>
        <v/>
      </c>
      <c r="R47" s="364" t="str">
        <f>IF(คุณลักษณะ!L47="","",คุณลักษณะ!L47)</f>
        <v/>
      </c>
      <c r="S47" s="29" t="str">
        <f t="shared" si="31"/>
        <v/>
      </c>
      <c r="T47" s="196" t="str">
        <f t="shared" si="32"/>
        <v/>
      </c>
      <c r="U47" s="152" t="str">
        <f t="shared" si="33"/>
        <v/>
      </c>
      <c r="V47" s="364" t="str">
        <f>IF(คุณลักษณะ!M47="","",คุณลักษณะ!M47)</f>
        <v/>
      </c>
      <c r="W47" s="365" t="str">
        <f>IF(คุณลักษณะ!N47="","",คุณลักษณะ!N47)</f>
        <v/>
      </c>
      <c r="X47" s="29" t="str">
        <f t="shared" si="34"/>
        <v/>
      </c>
      <c r="Y47" s="196" t="str">
        <f t="shared" si="35"/>
        <v/>
      </c>
      <c r="Z47" s="152" t="str">
        <f t="shared" si="36"/>
        <v/>
      </c>
      <c r="AA47" s="364" t="str">
        <f>IF(คุณลักษณะ!O47="","",คุณลักษณะ!O47)</f>
        <v/>
      </c>
      <c r="AB47" s="365" t="str">
        <f>IF(คุณลักษณะ!P47="","",คุณลักษณะ!P47)</f>
        <v/>
      </c>
      <c r="AC47" s="29" t="str">
        <f t="shared" si="37"/>
        <v/>
      </c>
      <c r="AD47" s="196" t="str">
        <f t="shared" si="38"/>
        <v/>
      </c>
      <c r="AE47" s="152" t="str">
        <f t="shared" si="39"/>
        <v/>
      </c>
      <c r="AF47" s="364" t="str">
        <f>IF(คุณลักษณะ!Q47="","",คุณลักษณะ!Q47)</f>
        <v/>
      </c>
      <c r="AG47" s="365" t="str">
        <f>IF(คุณลักษณะ!R47="","",คุณลักษณะ!R47)</f>
        <v/>
      </c>
      <c r="AH47" s="29" t="str">
        <f t="shared" si="40"/>
        <v/>
      </c>
      <c r="AI47" s="136" t="str">
        <f t="shared" si="41"/>
        <v/>
      </c>
      <c r="AJ47" s="152" t="str">
        <f t="shared" si="42"/>
        <v/>
      </c>
      <c r="AK47" s="364" t="str">
        <f>IF(คุณลักษณะ!S47="","",คุณลักษณะ!S47)</f>
        <v/>
      </c>
      <c r="AL47" s="365" t="str">
        <f>IF(คุณลักษณะ!T47="","",คุณลักษณะ!T47)</f>
        <v/>
      </c>
      <c r="AM47" s="365" t="str">
        <f>IF(คุณลักษณะ!U47="","",คุณลักษณะ!U47)</f>
        <v/>
      </c>
      <c r="AN47" s="29" t="str">
        <f t="shared" si="43"/>
        <v/>
      </c>
      <c r="AO47" s="136" t="str">
        <f t="shared" si="44"/>
        <v/>
      </c>
      <c r="AP47" s="152" t="str">
        <f t="shared" si="45"/>
        <v/>
      </c>
      <c r="AQ47" s="364" t="str">
        <f>IF(คุณลักษณะ!V47="","",คุณลักษณะ!V47)</f>
        <v/>
      </c>
      <c r="AR47" s="365" t="str">
        <f>IF(คุณลักษณะ!W47="","",คุณลักษณะ!W47)</f>
        <v/>
      </c>
      <c r="AS47" s="29" t="str">
        <f t="shared" si="24"/>
        <v/>
      </c>
      <c r="AT47" s="209" t="str">
        <f t="shared" si="22"/>
        <v/>
      </c>
      <c r="AU47" s="152" t="str">
        <f t="shared" si="7"/>
        <v/>
      </c>
      <c r="AV47" s="370" t="str">
        <f t="shared" si="23"/>
        <v/>
      </c>
      <c r="AW47" s="216" t="str">
        <f>IF(OR(นักเรียน!N47="ออก",AV47=""),"",ROUND(AV47/$AV$5*$AW$5,0))</f>
        <v/>
      </c>
      <c r="AX47" s="215" t="str">
        <f>IF(OR(นักเรียน!N47="ออก",AW47=""),"",VLOOKUP(AW47,grade2,5,TRUE))</f>
        <v/>
      </c>
      <c r="AY47" s="23" t="str">
        <f>IF(OR(นักเรียน!N47="ออก",AW47=""),"",VLOOKUP(AW47,grade2,4,TRUE))</f>
        <v/>
      </c>
      <c r="AZ47" s="356" t="str">
        <f>IF(คุณลักษณะ!AB47="","",คุณลักษณะ!AB47)</f>
        <v/>
      </c>
      <c r="BA47" s="358"/>
    </row>
    <row r="48" spans="2:53" ht="15.75" customHeight="1" x14ac:dyDescent="0.5">
      <c r="B48" s="136">
        <v>43</v>
      </c>
      <c r="C48" s="133" t="str">
        <f>IF(นักเรียน!C48="","",นักเรียน!C48)</f>
        <v/>
      </c>
      <c r="D48" s="597" t="str">
        <f>IF(นักเรียน!E48="","",นักเรียน!E48)</f>
        <v/>
      </c>
      <c r="E48" s="598"/>
      <c r="F48" s="363" t="str">
        <f>IF(คุณลักษณะ!F48="","",คุณลักษณะ!F48)</f>
        <v/>
      </c>
      <c r="G48" s="356" t="str">
        <f>IF(คุณลักษณะ!G48="","",คุณลักษณะ!G48)</f>
        <v/>
      </c>
      <c r="H48" s="356" t="str">
        <f>IF(คุณลักษณะ!H48="","",คุณลักษณะ!H48)</f>
        <v/>
      </c>
      <c r="I48" s="356" t="str">
        <f>IF(คุณลักษณะ!I48="","",คุณลักษณะ!I48)</f>
        <v/>
      </c>
      <c r="J48" s="21" t="str">
        <f t="shared" si="25"/>
        <v/>
      </c>
      <c r="K48" s="196" t="str">
        <f t="shared" si="26"/>
        <v/>
      </c>
      <c r="L48" s="152" t="str">
        <f t="shared" si="27"/>
        <v/>
      </c>
      <c r="M48" s="363" t="str">
        <f>IF(คุณลักษณะ!J48="","",คุณลักษณะ!J48)</f>
        <v/>
      </c>
      <c r="N48" s="356" t="str">
        <f>IF(คุณลักษณะ!K48="","",คุณลักษณะ!K48)</f>
        <v/>
      </c>
      <c r="O48" s="29" t="str">
        <f t="shared" si="28"/>
        <v/>
      </c>
      <c r="P48" s="196" t="str">
        <f t="shared" si="29"/>
        <v/>
      </c>
      <c r="Q48" s="152" t="str">
        <f t="shared" si="30"/>
        <v/>
      </c>
      <c r="R48" s="364" t="str">
        <f>IF(คุณลักษณะ!L48="","",คุณลักษณะ!L48)</f>
        <v/>
      </c>
      <c r="S48" s="29" t="str">
        <f t="shared" si="31"/>
        <v/>
      </c>
      <c r="T48" s="196" t="str">
        <f t="shared" si="32"/>
        <v/>
      </c>
      <c r="U48" s="152" t="str">
        <f t="shared" si="33"/>
        <v/>
      </c>
      <c r="V48" s="364" t="str">
        <f>IF(คุณลักษณะ!M48="","",คุณลักษณะ!M48)</f>
        <v/>
      </c>
      <c r="W48" s="365" t="str">
        <f>IF(คุณลักษณะ!N48="","",คุณลักษณะ!N48)</f>
        <v/>
      </c>
      <c r="X48" s="29" t="str">
        <f t="shared" si="34"/>
        <v/>
      </c>
      <c r="Y48" s="196" t="str">
        <f t="shared" si="35"/>
        <v/>
      </c>
      <c r="Z48" s="152" t="str">
        <f t="shared" si="36"/>
        <v/>
      </c>
      <c r="AA48" s="364" t="str">
        <f>IF(คุณลักษณะ!O48="","",คุณลักษณะ!O48)</f>
        <v/>
      </c>
      <c r="AB48" s="365" t="str">
        <f>IF(คุณลักษณะ!P48="","",คุณลักษณะ!P48)</f>
        <v/>
      </c>
      <c r="AC48" s="29" t="str">
        <f t="shared" si="37"/>
        <v/>
      </c>
      <c r="AD48" s="196" t="str">
        <f t="shared" si="38"/>
        <v/>
      </c>
      <c r="AE48" s="152" t="str">
        <f t="shared" si="39"/>
        <v/>
      </c>
      <c r="AF48" s="364" t="str">
        <f>IF(คุณลักษณะ!Q48="","",คุณลักษณะ!Q48)</f>
        <v/>
      </c>
      <c r="AG48" s="365" t="str">
        <f>IF(คุณลักษณะ!R48="","",คุณลักษณะ!R48)</f>
        <v/>
      </c>
      <c r="AH48" s="29" t="str">
        <f t="shared" si="40"/>
        <v/>
      </c>
      <c r="AI48" s="136" t="str">
        <f t="shared" si="41"/>
        <v/>
      </c>
      <c r="AJ48" s="152" t="str">
        <f t="shared" si="42"/>
        <v/>
      </c>
      <c r="AK48" s="364" t="str">
        <f>IF(คุณลักษณะ!S48="","",คุณลักษณะ!S48)</f>
        <v/>
      </c>
      <c r="AL48" s="365" t="str">
        <f>IF(คุณลักษณะ!T48="","",คุณลักษณะ!T48)</f>
        <v/>
      </c>
      <c r="AM48" s="365" t="str">
        <f>IF(คุณลักษณะ!U48="","",คุณลักษณะ!U48)</f>
        <v/>
      </c>
      <c r="AN48" s="29" t="str">
        <f t="shared" si="43"/>
        <v/>
      </c>
      <c r="AO48" s="136" t="str">
        <f t="shared" si="44"/>
        <v/>
      </c>
      <c r="AP48" s="152" t="str">
        <f t="shared" si="45"/>
        <v/>
      </c>
      <c r="AQ48" s="364" t="str">
        <f>IF(คุณลักษณะ!V48="","",คุณลักษณะ!V48)</f>
        <v/>
      </c>
      <c r="AR48" s="365" t="str">
        <f>IF(คุณลักษณะ!W48="","",คุณลักษณะ!W48)</f>
        <v/>
      </c>
      <c r="AS48" s="29" t="str">
        <f t="shared" si="24"/>
        <v/>
      </c>
      <c r="AT48" s="209" t="str">
        <f t="shared" si="22"/>
        <v/>
      </c>
      <c r="AU48" s="152" t="str">
        <f t="shared" si="7"/>
        <v/>
      </c>
      <c r="AV48" s="370" t="str">
        <f t="shared" si="23"/>
        <v/>
      </c>
      <c r="AW48" s="216" t="str">
        <f>IF(OR(นักเรียน!N48="ออก",AV48=""),"",ROUND(AV48/$AV$5*$AW$5,0))</f>
        <v/>
      </c>
      <c r="AX48" s="215" t="str">
        <f>IF(OR(นักเรียน!N48="ออก",AW48=""),"",VLOOKUP(AW48,grade2,5,TRUE))</f>
        <v/>
      </c>
      <c r="AY48" s="23" t="str">
        <f>IF(OR(นักเรียน!N48="ออก",AW48=""),"",VLOOKUP(AW48,grade2,4,TRUE))</f>
        <v/>
      </c>
      <c r="AZ48" s="356" t="str">
        <f>IF(คุณลักษณะ!AB48="","",คุณลักษณะ!AB48)</f>
        <v/>
      </c>
      <c r="BA48" s="358"/>
    </row>
    <row r="49" spans="2:53" ht="15.75" customHeight="1" x14ac:dyDescent="0.5">
      <c r="B49" s="136">
        <v>44</v>
      </c>
      <c r="C49" s="133" t="str">
        <f>IF(นักเรียน!C49="","",นักเรียน!C49)</f>
        <v/>
      </c>
      <c r="D49" s="597" t="str">
        <f>IF(นักเรียน!E49="","",นักเรียน!E49)</f>
        <v/>
      </c>
      <c r="E49" s="598"/>
      <c r="F49" s="363" t="str">
        <f>IF(คุณลักษณะ!F49="","",คุณลักษณะ!F49)</f>
        <v/>
      </c>
      <c r="G49" s="356" t="str">
        <f>IF(คุณลักษณะ!G49="","",คุณลักษณะ!G49)</f>
        <v/>
      </c>
      <c r="H49" s="356" t="str">
        <f>IF(คุณลักษณะ!H49="","",คุณลักษณะ!H49)</f>
        <v/>
      </c>
      <c r="I49" s="356" t="str">
        <f>IF(คุณลักษณะ!I49="","",คุณลักษณะ!I49)</f>
        <v/>
      </c>
      <c r="J49" s="21" t="str">
        <f t="shared" si="25"/>
        <v/>
      </c>
      <c r="K49" s="196" t="str">
        <f t="shared" si="26"/>
        <v/>
      </c>
      <c r="L49" s="152" t="str">
        <f t="shared" si="27"/>
        <v/>
      </c>
      <c r="M49" s="363" t="str">
        <f>IF(คุณลักษณะ!J49="","",คุณลักษณะ!J49)</f>
        <v/>
      </c>
      <c r="N49" s="356" t="str">
        <f>IF(คุณลักษณะ!K49="","",คุณลักษณะ!K49)</f>
        <v/>
      </c>
      <c r="O49" s="29" t="str">
        <f t="shared" si="28"/>
        <v/>
      </c>
      <c r="P49" s="196" t="str">
        <f t="shared" si="29"/>
        <v/>
      </c>
      <c r="Q49" s="152" t="str">
        <f t="shared" si="30"/>
        <v/>
      </c>
      <c r="R49" s="364" t="str">
        <f>IF(คุณลักษณะ!L49="","",คุณลักษณะ!L49)</f>
        <v/>
      </c>
      <c r="S49" s="29" t="str">
        <f t="shared" si="31"/>
        <v/>
      </c>
      <c r="T49" s="196" t="str">
        <f t="shared" si="32"/>
        <v/>
      </c>
      <c r="U49" s="152" t="str">
        <f t="shared" si="33"/>
        <v/>
      </c>
      <c r="V49" s="364" t="str">
        <f>IF(คุณลักษณะ!M49="","",คุณลักษณะ!M49)</f>
        <v/>
      </c>
      <c r="W49" s="365" t="str">
        <f>IF(คุณลักษณะ!N49="","",คุณลักษณะ!N49)</f>
        <v/>
      </c>
      <c r="X49" s="29" t="str">
        <f t="shared" si="34"/>
        <v/>
      </c>
      <c r="Y49" s="196" t="str">
        <f t="shared" si="35"/>
        <v/>
      </c>
      <c r="Z49" s="152" t="str">
        <f t="shared" si="36"/>
        <v/>
      </c>
      <c r="AA49" s="364" t="str">
        <f>IF(คุณลักษณะ!O49="","",คุณลักษณะ!O49)</f>
        <v/>
      </c>
      <c r="AB49" s="365" t="str">
        <f>IF(คุณลักษณะ!P49="","",คุณลักษณะ!P49)</f>
        <v/>
      </c>
      <c r="AC49" s="29" t="str">
        <f t="shared" si="37"/>
        <v/>
      </c>
      <c r="AD49" s="196" t="str">
        <f t="shared" si="38"/>
        <v/>
      </c>
      <c r="AE49" s="152" t="str">
        <f t="shared" si="39"/>
        <v/>
      </c>
      <c r="AF49" s="364" t="str">
        <f>IF(คุณลักษณะ!Q49="","",คุณลักษณะ!Q49)</f>
        <v/>
      </c>
      <c r="AG49" s="365" t="str">
        <f>IF(คุณลักษณะ!R49="","",คุณลักษณะ!R49)</f>
        <v/>
      </c>
      <c r="AH49" s="29" t="str">
        <f t="shared" si="40"/>
        <v/>
      </c>
      <c r="AI49" s="136" t="str">
        <f t="shared" si="41"/>
        <v/>
      </c>
      <c r="AJ49" s="152" t="str">
        <f t="shared" si="42"/>
        <v/>
      </c>
      <c r="AK49" s="364" t="str">
        <f>IF(คุณลักษณะ!S49="","",คุณลักษณะ!S49)</f>
        <v/>
      </c>
      <c r="AL49" s="365" t="str">
        <f>IF(คุณลักษณะ!T49="","",คุณลักษณะ!T49)</f>
        <v/>
      </c>
      <c r="AM49" s="365" t="str">
        <f>IF(คุณลักษณะ!U49="","",คุณลักษณะ!U49)</f>
        <v/>
      </c>
      <c r="AN49" s="29" t="str">
        <f t="shared" si="43"/>
        <v/>
      </c>
      <c r="AO49" s="136" t="str">
        <f t="shared" si="44"/>
        <v/>
      </c>
      <c r="AP49" s="152" t="str">
        <f t="shared" si="45"/>
        <v/>
      </c>
      <c r="AQ49" s="364" t="str">
        <f>IF(คุณลักษณะ!V49="","",คุณลักษณะ!V49)</f>
        <v/>
      </c>
      <c r="AR49" s="365" t="str">
        <f>IF(คุณลักษณะ!W49="","",คุณลักษณะ!W49)</f>
        <v/>
      </c>
      <c r="AS49" s="29" t="str">
        <f t="shared" si="24"/>
        <v/>
      </c>
      <c r="AT49" s="209" t="str">
        <f t="shared" si="22"/>
        <v/>
      </c>
      <c r="AU49" s="152" t="str">
        <f t="shared" si="7"/>
        <v/>
      </c>
      <c r="AV49" s="370" t="str">
        <f t="shared" si="23"/>
        <v/>
      </c>
      <c r="AW49" s="216" t="str">
        <f>IF(OR(นักเรียน!N49="ออก",AV49=""),"",ROUND(AV49/$AV$5*$AW$5,0))</f>
        <v/>
      </c>
      <c r="AX49" s="215" t="str">
        <f>IF(OR(นักเรียน!N49="ออก",AW49=""),"",VLOOKUP(AW49,grade2,5,TRUE))</f>
        <v/>
      </c>
      <c r="AY49" s="23" t="str">
        <f>IF(OR(นักเรียน!N49="ออก",AW49=""),"",VLOOKUP(AW49,grade2,4,TRUE))</f>
        <v/>
      </c>
      <c r="AZ49" s="356" t="str">
        <f>IF(คุณลักษณะ!AB49="","",คุณลักษณะ!AB49)</f>
        <v/>
      </c>
      <c r="BA49" s="358"/>
    </row>
    <row r="50" spans="2:53" ht="15.75" customHeight="1" x14ac:dyDescent="0.5">
      <c r="B50" s="136">
        <v>45</v>
      </c>
      <c r="C50" s="133" t="str">
        <f>IF(นักเรียน!C50="","",นักเรียน!C50)</f>
        <v/>
      </c>
      <c r="D50" s="597" t="str">
        <f>IF(นักเรียน!E50="","",นักเรียน!E50)</f>
        <v/>
      </c>
      <c r="E50" s="598"/>
      <c r="F50" s="363" t="str">
        <f>IF(คุณลักษณะ!F50="","",คุณลักษณะ!F50)</f>
        <v/>
      </c>
      <c r="G50" s="356" t="str">
        <f>IF(คุณลักษณะ!G50="","",คุณลักษณะ!G50)</f>
        <v/>
      </c>
      <c r="H50" s="356" t="str">
        <f>IF(คุณลักษณะ!H50="","",คุณลักษณะ!H50)</f>
        <v/>
      </c>
      <c r="I50" s="356" t="str">
        <f>IF(คุณลักษณะ!I50="","",คุณลักษณะ!I50)</f>
        <v/>
      </c>
      <c r="J50" s="21" t="str">
        <f t="shared" si="25"/>
        <v/>
      </c>
      <c r="K50" s="196" t="str">
        <f t="shared" si="26"/>
        <v/>
      </c>
      <c r="L50" s="152" t="str">
        <f t="shared" si="27"/>
        <v/>
      </c>
      <c r="M50" s="363" t="str">
        <f>IF(คุณลักษณะ!J50="","",คุณลักษณะ!J50)</f>
        <v/>
      </c>
      <c r="N50" s="356" t="str">
        <f>IF(คุณลักษณะ!K50="","",คุณลักษณะ!K50)</f>
        <v/>
      </c>
      <c r="O50" s="29" t="str">
        <f t="shared" si="28"/>
        <v/>
      </c>
      <c r="P50" s="196" t="str">
        <f t="shared" si="29"/>
        <v/>
      </c>
      <c r="Q50" s="152" t="str">
        <f t="shared" si="30"/>
        <v/>
      </c>
      <c r="R50" s="364" t="str">
        <f>IF(คุณลักษณะ!L50="","",คุณลักษณะ!L50)</f>
        <v/>
      </c>
      <c r="S50" s="29" t="str">
        <f t="shared" si="31"/>
        <v/>
      </c>
      <c r="T50" s="196" t="str">
        <f t="shared" si="32"/>
        <v/>
      </c>
      <c r="U50" s="152" t="str">
        <f t="shared" si="33"/>
        <v/>
      </c>
      <c r="V50" s="364" t="str">
        <f>IF(คุณลักษณะ!M50="","",คุณลักษณะ!M50)</f>
        <v/>
      </c>
      <c r="W50" s="365" t="str">
        <f>IF(คุณลักษณะ!N50="","",คุณลักษณะ!N50)</f>
        <v/>
      </c>
      <c r="X50" s="29" t="str">
        <f t="shared" si="34"/>
        <v/>
      </c>
      <c r="Y50" s="196" t="str">
        <f t="shared" si="35"/>
        <v/>
      </c>
      <c r="Z50" s="152" t="str">
        <f t="shared" si="36"/>
        <v/>
      </c>
      <c r="AA50" s="364" t="str">
        <f>IF(คุณลักษณะ!O50="","",คุณลักษณะ!O50)</f>
        <v/>
      </c>
      <c r="AB50" s="365" t="str">
        <f>IF(คุณลักษณะ!P50="","",คุณลักษณะ!P50)</f>
        <v/>
      </c>
      <c r="AC50" s="29" t="str">
        <f t="shared" si="37"/>
        <v/>
      </c>
      <c r="AD50" s="196" t="str">
        <f t="shared" si="38"/>
        <v/>
      </c>
      <c r="AE50" s="152" t="str">
        <f t="shared" si="39"/>
        <v/>
      </c>
      <c r="AF50" s="364" t="str">
        <f>IF(คุณลักษณะ!Q50="","",คุณลักษณะ!Q50)</f>
        <v/>
      </c>
      <c r="AG50" s="365" t="str">
        <f>IF(คุณลักษณะ!R50="","",คุณลักษณะ!R50)</f>
        <v/>
      </c>
      <c r="AH50" s="29" t="str">
        <f t="shared" si="40"/>
        <v/>
      </c>
      <c r="AI50" s="136" t="str">
        <f t="shared" si="41"/>
        <v/>
      </c>
      <c r="AJ50" s="152" t="str">
        <f t="shared" si="42"/>
        <v/>
      </c>
      <c r="AK50" s="364" t="str">
        <f>IF(คุณลักษณะ!S50="","",คุณลักษณะ!S50)</f>
        <v/>
      </c>
      <c r="AL50" s="365" t="str">
        <f>IF(คุณลักษณะ!T50="","",คุณลักษณะ!T50)</f>
        <v/>
      </c>
      <c r="AM50" s="365" t="str">
        <f>IF(คุณลักษณะ!U50="","",คุณลักษณะ!U50)</f>
        <v/>
      </c>
      <c r="AN50" s="29" t="str">
        <f t="shared" si="43"/>
        <v/>
      </c>
      <c r="AO50" s="136" t="str">
        <f t="shared" si="44"/>
        <v/>
      </c>
      <c r="AP50" s="152" t="str">
        <f t="shared" si="45"/>
        <v/>
      </c>
      <c r="AQ50" s="364" t="str">
        <f>IF(คุณลักษณะ!V50="","",คุณลักษณะ!V50)</f>
        <v/>
      </c>
      <c r="AR50" s="365" t="str">
        <f>IF(คุณลักษณะ!W50="","",คุณลักษณะ!W50)</f>
        <v/>
      </c>
      <c r="AS50" s="29" t="str">
        <f t="shared" si="24"/>
        <v/>
      </c>
      <c r="AT50" s="209" t="str">
        <f t="shared" si="22"/>
        <v/>
      </c>
      <c r="AU50" s="152" t="str">
        <f t="shared" si="7"/>
        <v/>
      </c>
      <c r="AV50" s="370" t="str">
        <f t="shared" si="23"/>
        <v/>
      </c>
      <c r="AW50" s="216" t="str">
        <f>IF(OR(นักเรียน!N50="ออก",AV50=""),"",ROUND(AV50/$AV$5*$AW$5,0))</f>
        <v/>
      </c>
      <c r="AX50" s="215" t="str">
        <f>IF(OR(นักเรียน!N50="ออก",AW50=""),"",VLOOKUP(AW50,grade2,5,TRUE))</f>
        <v/>
      </c>
      <c r="AY50" s="23" t="str">
        <f>IF(OR(นักเรียน!N50="ออก",AW50=""),"",VLOOKUP(AW50,grade2,4,TRUE))</f>
        <v/>
      </c>
      <c r="AZ50" s="356" t="str">
        <f>IF(คุณลักษณะ!AB50="","",คุณลักษณะ!AB50)</f>
        <v/>
      </c>
      <c r="BA50" s="358"/>
    </row>
    <row r="51" spans="2:53" ht="15.75" customHeight="1" x14ac:dyDescent="0.5">
      <c r="B51" s="136">
        <v>46</v>
      </c>
      <c r="C51" s="133" t="str">
        <f>IF(นักเรียน!C51="","",นักเรียน!C51)</f>
        <v/>
      </c>
      <c r="D51" s="597" t="str">
        <f>IF(นักเรียน!E51="","",นักเรียน!E51)</f>
        <v/>
      </c>
      <c r="E51" s="598"/>
      <c r="F51" s="363" t="str">
        <f>IF(คุณลักษณะ!F51="","",คุณลักษณะ!F51)</f>
        <v/>
      </c>
      <c r="G51" s="356" t="str">
        <f>IF(คุณลักษณะ!G51="","",คุณลักษณะ!G51)</f>
        <v/>
      </c>
      <c r="H51" s="356" t="str">
        <f>IF(คุณลักษณะ!H51="","",คุณลักษณะ!H51)</f>
        <v/>
      </c>
      <c r="I51" s="356" t="str">
        <f>IF(คุณลักษณะ!I51="","",คุณลักษณะ!I51)</f>
        <v/>
      </c>
      <c r="J51" s="21" t="str">
        <f t="shared" si="25"/>
        <v/>
      </c>
      <c r="K51" s="196" t="str">
        <f t="shared" si="26"/>
        <v/>
      </c>
      <c r="L51" s="152" t="str">
        <f t="shared" si="27"/>
        <v/>
      </c>
      <c r="M51" s="363" t="str">
        <f>IF(คุณลักษณะ!J51="","",คุณลักษณะ!J51)</f>
        <v/>
      </c>
      <c r="N51" s="356" t="str">
        <f>IF(คุณลักษณะ!K51="","",คุณลักษณะ!K51)</f>
        <v/>
      </c>
      <c r="O51" s="29" t="str">
        <f t="shared" si="28"/>
        <v/>
      </c>
      <c r="P51" s="196" t="str">
        <f t="shared" si="29"/>
        <v/>
      </c>
      <c r="Q51" s="152" t="str">
        <f t="shared" si="30"/>
        <v/>
      </c>
      <c r="R51" s="364" t="str">
        <f>IF(คุณลักษณะ!L51="","",คุณลักษณะ!L51)</f>
        <v/>
      </c>
      <c r="S51" s="29" t="str">
        <f t="shared" si="31"/>
        <v/>
      </c>
      <c r="T51" s="196" t="str">
        <f t="shared" si="32"/>
        <v/>
      </c>
      <c r="U51" s="152" t="str">
        <f t="shared" si="33"/>
        <v/>
      </c>
      <c r="V51" s="364" t="str">
        <f>IF(คุณลักษณะ!M51="","",คุณลักษณะ!M51)</f>
        <v/>
      </c>
      <c r="W51" s="365" t="str">
        <f>IF(คุณลักษณะ!N51="","",คุณลักษณะ!N51)</f>
        <v/>
      </c>
      <c r="X51" s="29" t="str">
        <f t="shared" si="34"/>
        <v/>
      </c>
      <c r="Y51" s="196" t="str">
        <f t="shared" si="35"/>
        <v/>
      </c>
      <c r="Z51" s="152" t="str">
        <f t="shared" si="36"/>
        <v/>
      </c>
      <c r="AA51" s="364" t="str">
        <f>IF(คุณลักษณะ!O51="","",คุณลักษณะ!O51)</f>
        <v/>
      </c>
      <c r="AB51" s="365" t="str">
        <f>IF(คุณลักษณะ!P51="","",คุณลักษณะ!P51)</f>
        <v/>
      </c>
      <c r="AC51" s="29" t="str">
        <f t="shared" si="37"/>
        <v/>
      </c>
      <c r="AD51" s="196" t="str">
        <f t="shared" si="38"/>
        <v/>
      </c>
      <c r="AE51" s="152" t="str">
        <f t="shared" si="39"/>
        <v/>
      </c>
      <c r="AF51" s="364" t="str">
        <f>IF(คุณลักษณะ!Q51="","",คุณลักษณะ!Q51)</f>
        <v/>
      </c>
      <c r="AG51" s="365" t="str">
        <f>IF(คุณลักษณะ!R51="","",คุณลักษณะ!R51)</f>
        <v/>
      </c>
      <c r="AH51" s="29" t="str">
        <f t="shared" si="40"/>
        <v/>
      </c>
      <c r="AI51" s="136" t="str">
        <f t="shared" si="41"/>
        <v/>
      </c>
      <c r="AJ51" s="152" t="str">
        <f t="shared" si="42"/>
        <v/>
      </c>
      <c r="AK51" s="364" t="str">
        <f>IF(คุณลักษณะ!S51="","",คุณลักษณะ!S51)</f>
        <v/>
      </c>
      <c r="AL51" s="365" t="str">
        <f>IF(คุณลักษณะ!T51="","",คุณลักษณะ!T51)</f>
        <v/>
      </c>
      <c r="AM51" s="365" t="str">
        <f>IF(คุณลักษณะ!U51="","",คุณลักษณะ!U51)</f>
        <v/>
      </c>
      <c r="AN51" s="29" t="str">
        <f t="shared" si="43"/>
        <v/>
      </c>
      <c r="AO51" s="136" t="str">
        <f t="shared" si="44"/>
        <v/>
      </c>
      <c r="AP51" s="152" t="str">
        <f t="shared" si="45"/>
        <v/>
      </c>
      <c r="AQ51" s="364" t="str">
        <f>IF(คุณลักษณะ!V51="","",คุณลักษณะ!V51)</f>
        <v/>
      </c>
      <c r="AR51" s="365" t="str">
        <f>IF(คุณลักษณะ!W51="","",คุณลักษณะ!W51)</f>
        <v/>
      </c>
      <c r="AS51" s="29" t="str">
        <f t="shared" si="24"/>
        <v/>
      </c>
      <c r="AT51" s="209" t="str">
        <f t="shared" si="22"/>
        <v/>
      </c>
      <c r="AU51" s="152" t="str">
        <f t="shared" si="7"/>
        <v/>
      </c>
      <c r="AV51" s="370" t="str">
        <f t="shared" si="23"/>
        <v/>
      </c>
      <c r="AW51" s="216" t="str">
        <f>IF(OR(นักเรียน!N51="ออก",AV51=""),"",ROUND(AV51/$AV$5*$AW$5,0))</f>
        <v/>
      </c>
      <c r="AX51" s="215" t="str">
        <f>IF(OR(นักเรียน!N51="ออก",AW51=""),"",VLOOKUP(AW51,grade2,5,TRUE))</f>
        <v/>
      </c>
      <c r="AY51" s="23" t="str">
        <f>IF(OR(นักเรียน!N51="ออก",AW51=""),"",VLOOKUP(AW51,grade2,4,TRUE))</f>
        <v/>
      </c>
      <c r="AZ51" s="356" t="str">
        <f>IF(คุณลักษณะ!AB51="","",คุณลักษณะ!AB51)</f>
        <v/>
      </c>
      <c r="BA51" s="358"/>
    </row>
    <row r="52" spans="2:53" ht="15.75" customHeight="1" x14ac:dyDescent="0.5">
      <c r="B52" s="136">
        <v>47</v>
      </c>
      <c r="C52" s="133" t="str">
        <f>IF(นักเรียน!C52="","",นักเรียน!C52)</f>
        <v/>
      </c>
      <c r="D52" s="597" t="str">
        <f>IF(นักเรียน!E52="","",นักเรียน!E52)</f>
        <v/>
      </c>
      <c r="E52" s="598"/>
      <c r="F52" s="363" t="str">
        <f>IF(คุณลักษณะ!F52="","",คุณลักษณะ!F52)</f>
        <v/>
      </c>
      <c r="G52" s="356" t="str">
        <f>IF(คุณลักษณะ!G52="","",คุณลักษณะ!G52)</f>
        <v/>
      </c>
      <c r="H52" s="356" t="str">
        <f>IF(คุณลักษณะ!H52="","",คุณลักษณะ!H52)</f>
        <v/>
      </c>
      <c r="I52" s="356" t="str">
        <f>IF(คุณลักษณะ!I52="","",คุณลักษณะ!I52)</f>
        <v/>
      </c>
      <c r="J52" s="21" t="str">
        <f t="shared" si="25"/>
        <v/>
      </c>
      <c r="K52" s="196" t="str">
        <f t="shared" si="26"/>
        <v/>
      </c>
      <c r="L52" s="152" t="str">
        <f t="shared" si="27"/>
        <v/>
      </c>
      <c r="M52" s="363" t="str">
        <f>IF(คุณลักษณะ!J52="","",คุณลักษณะ!J52)</f>
        <v/>
      </c>
      <c r="N52" s="356" t="str">
        <f>IF(คุณลักษณะ!K52="","",คุณลักษณะ!K52)</f>
        <v/>
      </c>
      <c r="O52" s="29" t="str">
        <f t="shared" si="28"/>
        <v/>
      </c>
      <c r="P52" s="196" t="str">
        <f t="shared" si="29"/>
        <v/>
      </c>
      <c r="Q52" s="152" t="str">
        <f t="shared" si="30"/>
        <v/>
      </c>
      <c r="R52" s="364" t="str">
        <f>IF(คุณลักษณะ!L52="","",คุณลักษณะ!L52)</f>
        <v/>
      </c>
      <c r="S52" s="29" t="str">
        <f t="shared" si="31"/>
        <v/>
      </c>
      <c r="T52" s="196" t="str">
        <f t="shared" si="32"/>
        <v/>
      </c>
      <c r="U52" s="152" t="str">
        <f t="shared" si="33"/>
        <v/>
      </c>
      <c r="V52" s="364" t="str">
        <f>IF(คุณลักษณะ!M52="","",คุณลักษณะ!M52)</f>
        <v/>
      </c>
      <c r="W52" s="365" t="str">
        <f>IF(คุณลักษณะ!N52="","",คุณลักษณะ!N52)</f>
        <v/>
      </c>
      <c r="X52" s="29" t="str">
        <f t="shared" si="34"/>
        <v/>
      </c>
      <c r="Y52" s="196" t="str">
        <f t="shared" si="35"/>
        <v/>
      </c>
      <c r="Z52" s="152" t="str">
        <f t="shared" si="36"/>
        <v/>
      </c>
      <c r="AA52" s="364" t="str">
        <f>IF(คุณลักษณะ!O52="","",คุณลักษณะ!O52)</f>
        <v/>
      </c>
      <c r="AB52" s="365" t="str">
        <f>IF(คุณลักษณะ!P52="","",คุณลักษณะ!P52)</f>
        <v/>
      </c>
      <c r="AC52" s="29" t="str">
        <f t="shared" si="37"/>
        <v/>
      </c>
      <c r="AD52" s="196" t="str">
        <f t="shared" si="38"/>
        <v/>
      </c>
      <c r="AE52" s="152" t="str">
        <f t="shared" si="39"/>
        <v/>
      </c>
      <c r="AF52" s="364" t="str">
        <f>IF(คุณลักษณะ!Q52="","",คุณลักษณะ!Q52)</f>
        <v/>
      </c>
      <c r="AG52" s="365" t="str">
        <f>IF(คุณลักษณะ!R52="","",คุณลักษณะ!R52)</f>
        <v/>
      </c>
      <c r="AH52" s="29" t="str">
        <f t="shared" si="40"/>
        <v/>
      </c>
      <c r="AI52" s="136" t="str">
        <f t="shared" si="41"/>
        <v/>
      </c>
      <c r="AJ52" s="152" t="str">
        <f t="shared" si="42"/>
        <v/>
      </c>
      <c r="AK52" s="364" t="str">
        <f>IF(คุณลักษณะ!S52="","",คุณลักษณะ!S52)</f>
        <v/>
      </c>
      <c r="AL52" s="365" t="str">
        <f>IF(คุณลักษณะ!T52="","",คุณลักษณะ!T52)</f>
        <v/>
      </c>
      <c r="AM52" s="365" t="str">
        <f>IF(คุณลักษณะ!U52="","",คุณลักษณะ!U52)</f>
        <v/>
      </c>
      <c r="AN52" s="29" t="str">
        <f t="shared" si="43"/>
        <v/>
      </c>
      <c r="AO52" s="136" t="str">
        <f t="shared" si="44"/>
        <v/>
      </c>
      <c r="AP52" s="152" t="str">
        <f t="shared" si="45"/>
        <v/>
      </c>
      <c r="AQ52" s="364" t="str">
        <f>IF(คุณลักษณะ!V52="","",คุณลักษณะ!V52)</f>
        <v/>
      </c>
      <c r="AR52" s="365" t="str">
        <f>IF(คุณลักษณะ!W52="","",คุณลักษณะ!W52)</f>
        <v/>
      </c>
      <c r="AS52" s="29" t="str">
        <f t="shared" si="24"/>
        <v/>
      </c>
      <c r="AT52" s="209" t="str">
        <f t="shared" si="22"/>
        <v/>
      </c>
      <c r="AU52" s="152" t="str">
        <f t="shared" si="7"/>
        <v/>
      </c>
      <c r="AV52" s="370" t="str">
        <f t="shared" si="23"/>
        <v/>
      </c>
      <c r="AW52" s="216" t="str">
        <f>IF(OR(นักเรียน!N52="ออก",AV52=""),"",ROUND(AV52/$AV$5*$AW$5,0))</f>
        <v/>
      </c>
      <c r="AX52" s="215" t="str">
        <f>IF(OR(นักเรียน!N52="ออก",AW52=""),"",VLOOKUP(AW52,grade2,5,TRUE))</f>
        <v/>
      </c>
      <c r="AY52" s="23" t="str">
        <f>IF(OR(นักเรียน!N52="ออก",AW52=""),"",VLOOKUP(AW52,grade2,4,TRUE))</f>
        <v/>
      </c>
      <c r="AZ52" s="356" t="str">
        <f>IF(คุณลักษณะ!AB52="","",คุณลักษณะ!AB52)</f>
        <v/>
      </c>
      <c r="BA52" s="358"/>
    </row>
    <row r="53" spans="2:53" ht="15.75" customHeight="1" x14ac:dyDescent="0.5">
      <c r="B53" s="136">
        <v>48</v>
      </c>
      <c r="C53" s="133" t="str">
        <f>IF(นักเรียน!C53="","",นักเรียน!C53)</f>
        <v/>
      </c>
      <c r="D53" s="597" t="str">
        <f>IF(นักเรียน!E53="","",นักเรียน!E53)</f>
        <v/>
      </c>
      <c r="E53" s="598"/>
      <c r="F53" s="363" t="str">
        <f>IF(คุณลักษณะ!F53="","",คุณลักษณะ!F53)</f>
        <v/>
      </c>
      <c r="G53" s="356" t="str">
        <f>IF(คุณลักษณะ!G53="","",คุณลักษณะ!G53)</f>
        <v/>
      </c>
      <c r="H53" s="356" t="str">
        <f>IF(คุณลักษณะ!H53="","",คุณลักษณะ!H53)</f>
        <v/>
      </c>
      <c r="I53" s="356" t="str">
        <f>IF(คุณลักษณะ!I53="","",คุณลักษณะ!I53)</f>
        <v/>
      </c>
      <c r="J53" s="21" t="str">
        <f t="shared" si="25"/>
        <v/>
      </c>
      <c r="K53" s="196" t="str">
        <f t="shared" si="26"/>
        <v/>
      </c>
      <c r="L53" s="152" t="str">
        <f t="shared" si="27"/>
        <v/>
      </c>
      <c r="M53" s="363" t="str">
        <f>IF(คุณลักษณะ!J53="","",คุณลักษณะ!J53)</f>
        <v/>
      </c>
      <c r="N53" s="356" t="str">
        <f>IF(คุณลักษณะ!K53="","",คุณลักษณะ!K53)</f>
        <v/>
      </c>
      <c r="O53" s="29" t="str">
        <f t="shared" si="28"/>
        <v/>
      </c>
      <c r="P53" s="196" t="str">
        <f t="shared" si="29"/>
        <v/>
      </c>
      <c r="Q53" s="152" t="str">
        <f t="shared" si="30"/>
        <v/>
      </c>
      <c r="R53" s="364" t="str">
        <f>IF(คุณลักษณะ!L53="","",คุณลักษณะ!L53)</f>
        <v/>
      </c>
      <c r="S53" s="29" t="str">
        <f t="shared" si="31"/>
        <v/>
      </c>
      <c r="T53" s="196" t="str">
        <f t="shared" si="32"/>
        <v/>
      </c>
      <c r="U53" s="152" t="str">
        <f t="shared" si="33"/>
        <v/>
      </c>
      <c r="V53" s="364" t="str">
        <f>IF(คุณลักษณะ!M53="","",คุณลักษณะ!M53)</f>
        <v/>
      </c>
      <c r="W53" s="365" t="str">
        <f>IF(คุณลักษณะ!N53="","",คุณลักษณะ!N53)</f>
        <v/>
      </c>
      <c r="X53" s="29" t="str">
        <f t="shared" si="34"/>
        <v/>
      </c>
      <c r="Y53" s="196" t="str">
        <f t="shared" si="35"/>
        <v/>
      </c>
      <c r="Z53" s="152" t="str">
        <f t="shared" si="36"/>
        <v/>
      </c>
      <c r="AA53" s="364" t="str">
        <f>IF(คุณลักษณะ!O53="","",คุณลักษณะ!O53)</f>
        <v/>
      </c>
      <c r="AB53" s="365" t="str">
        <f>IF(คุณลักษณะ!P53="","",คุณลักษณะ!P53)</f>
        <v/>
      </c>
      <c r="AC53" s="29" t="str">
        <f t="shared" si="37"/>
        <v/>
      </c>
      <c r="AD53" s="196" t="str">
        <f t="shared" si="38"/>
        <v/>
      </c>
      <c r="AE53" s="152" t="str">
        <f t="shared" si="39"/>
        <v/>
      </c>
      <c r="AF53" s="364" t="str">
        <f>IF(คุณลักษณะ!Q53="","",คุณลักษณะ!Q53)</f>
        <v/>
      </c>
      <c r="AG53" s="365" t="str">
        <f>IF(คุณลักษณะ!R53="","",คุณลักษณะ!R53)</f>
        <v/>
      </c>
      <c r="AH53" s="29" t="str">
        <f t="shared" si="40"/>
        <v/>
      </c>
      <c r="AI53" s="136" t="str">
        <f t="shared" si="41"/>
        <v/>
      </c>
      <c r="AJ53" s="152" t="str">
        <f t="shared" si="42"/>
        <v/>
      </c>
      <c r="AK53" s="364" t="str">
        <f>IF(คุณลักษณะ!S53="","",คุณลักษณะ!S53)</f>
        <v/>
      </c>
      <c r="AL53" s="365" t="str">
        <f>IF(คุณลักษณะ!T53="","",คุณลักษณะ!T53)</f>
        <v/>
      </c>
      <c r="AM53" s="365" t="str">
        <f>IF(คุณลักษณะ!U53="","",คุณลักษณะ!U53)</f>
        <v/>
      </c>
      <c r="AN53" s="29" t="str">
        <f t="shared" si="43"/>
        <v/>
      </c>
      <c r="AO53" s="136" t="str">
        <f t="shared" si="44"/>
        <v/>
      </c>
      <c r="AP53" s="152" t="str">
        <f t="shared" si="45"/>
        <v/>
      </c>
      <c r="AQ53" s="364" t="str">
        <f>IF(คุณลักษณะ!V53="","",คุณลักษณะ!V53)</f>
        <v/>
      </c>
      <c r="AR53" s="365" t="str">
        <f>IF(คุณลักษณะ!W53="","",คุณลักษณะ!W53)</f>
        <v/>
      </c>
      <c r="AS53" s="29" t="str">
        <f t="shared" si="24"/>
        <v/>
      </c>
      <c r="AT53" s="209" t="str">
        <f t="shared" si="22"/>
        <v/>
      </c>
      <c r="AU53" s="152" t="str">
        <f t="shared" si="7"/>
        <v/>
      </c>
      <c r="AV53" s="370" t="str">
        <f t="shared" si="23"/>
        <v/>
      </c>
      <c r="AW53" s="216" t="str">
        <f>IF(OR(นักเรียน!N53="ออก",AV53=""),"",ROUND(AV53/$AV$5*$AW$5,0))</f>
        <v/>
      </c>
      <c r="AX53" s="215" t="str">
        <f>IF(OR(นักเรียน!N53="ออก",AW53=""),"",VLOOKUP(AW53,grade2,5,TRUE))</f>
        <v/>
      </c>
      <c r="AY53" s="23" t="str">
        <f>IF(OR(นักเรียน!N53="ออก",AW53=""),"",VLOOKUP(AW53,grade2,4,TRUE))</f>
        <v/>
      </c>
      <c r="AZ53" s="356" t="str">
        <f>IF(คุณลักษณะ!AB53="","",คุณลักษณะ!AB53)</f>
        <v/>
      </c>
      <c r="BA53" s="358"/>
    </row>
    <row r="54" spans="2:53" ht="15.75" customHeight="1" x14ac:dyDescent="0.5">
      <c r="B54" s="136">
        <v>49</v>
      </c>
      <c r="C54" s="133" t="str">
        <f>IF(นักเรียน!C54="","",นักเรียน!C54)</f>
        <v/>
      </c>
      <c r="D54" s="597" t="str">
        <f>IF(นักเรียน!E54="","",นักเรียน!E54)</f>
        <v/>
      </c>
      <c r="E54" s="598"/>
      <c r="F54" s="363" t="str">
        <f>IF(คุณลักษณะ!F54="","",คุณลักษณะ!F54)</f>
        <v/>
      </c>
      <c r="G54" s="356" t="str">
        <f>IF(คุณลักษณะ!G54="","",คุณลักษณะ!G54)</f>
        <v/>
      </c>
      <c r="H54" s="356" t="str">
        <f>IF(คุณลักษณะ!H54="","",คุณลักษณะ!H54)</f>
        <v/>
      </c>
      <c r="I54" s="356" t="str">
        <f>IF(คุณลักษณะ!I54="","",คุณลักษณะ!I54)</f>
        <v/>
      </c>
      <c r="J54" s="21" t="str">
        <f t="shared" si="25"/>
        <v/>
      </c>
      <c r="K54" s="196" t="str">
        <f t="shared" si="26"/>
        <v/>
      </c>
      <c r="L54" s="152" t="str">
        <f t="shared" si="27"/>
        <v/>
      </c>
      <c r="M54" s="363" t="str">
        <f>IF(คุณลักษณะ!J54="","",คุณลักษณะ!J54)</f>
        <v/>
      </c>
      <c r="N54" s="356" t="str">
        <f>IF(คุณลักษณะ!K54="","",คุณลักษณะ!K54)</f>
        <v/>
      </c>
      <c r="O54" s="29" t="str">
        <f t="shared" si="28"/>
        <v/>
      </c>
      <c r="P54" s="196" t="str">
        <f t="shared" si="29"/>
        <v/>
      </c>
      <c r="Q54" s="152" t="str">
        <f t="shared" si="30"/>
        <v/>
      </c>
      <c r="R54" s="364" t="str">
        <f>IF(คุณลักษณะ!L54="","",คุณลักษณะ!L54)</f>
        <v/>
      </c>
      <c r="S54" s="29" t="str">
        <f t="shared" si="31"/>
        <v/>
      </c>
      <c r="T54" s="196" t="str">
        <f t="shared" si="32"/>
        <v/>
      </c>
      <c r="U54" s="152" t="str">
        <f t="shared" si="33"/>
        <v/>
      </c>
      <c r="V54" s="364" t="str">
        <f>IF(คุณลักษณะ!M54="","",คุณลักษณะ!M54)</f>
        <v/>
      </c>
      <c r="W54" s="365" t="str">
        <f>IF(คุณลักษณะ!N54="","",คุณลักษณะ!N54)</f>
        <v/>
      </c>
      <c r="X54" s="29" t="str">
        <f t="shared" si="34"/>
        <v/>
      </c>
      <c r="Y54" s="196" t="str">
        <f t="shared" si="35"/>
        <v/>
      </c>
      <c r="Z54" s="152" t="str">
        <f t="shared" si="36"/>
        <v/>
      </c>
      <c r="AA54" s="364" t="str">
        <f>IF(คุณลักษณะ!O54="","",คุณลักษณะ!O54)</f>
        <v/>
      </c>
      <c r="AB54" s="365" t="str">
        <f>IF(คุณลักษณะ!P54="","",คุณลักษณะ!P54)</f>
        <v/>
      </c>
      <c r="AC54" s="29" t="str">
        <f t="shared" si="37"/>
        <v/>
      </c>
      <c r="AD54" s="196" t="str">
        <f t="shared" si="38"/>
        <v/>
      </c>
      <c r="AE54" s="152" t="str">
        <f t="shared" si="39"/>
        <v/>
      </c>
      <c r="AF54" s="364" t="str">
        <f>IF(คุณลักษณะ!Q54="","",คุณลักษณะ!Q54)</f>
        <v/>
      </c>
      <c r="AG54" s="365" t="str">
        <f>IF(คุณลักษณะ!R54="","",คุณลักษณะ!R54)</f>
        <v/>
      </c>
      <c r="AH54" s="29" t="str">
        <f t="shared" si="40"/>
        <v/>
      </c>
      <c r="AI54" s="136" t="str">
        <f t="shared" si="41"/>
        <v/>
      </c>
      <c r="AJ54" s="152" t="str">
        <f t="shared" si="42"/>
        <v/>
      </c>
      <c r="AK54" s="364" t="str">
        <f>IF(คุณลักษณะ!S54="","",คุณลักษณะ!S54)</f>
        <v/>
      </c>
      <c r="AL54" s="365" t="str">
        <f>IF(คุณลักษณะ!T54="","",คุณลักษณะ!T54)</f>
        <v/>
      </c>
      <c r="AM54" s="365" t="str">
        <f>IF(คุณลักษณะ!U54="","",คุณลักษณะ!U54)</f>
        <v/>
      </c>
      <c r="AN54" s="29" t="str">
        <f t="shared" si="43"/>
        <v/>
      </c>
      <c r="AO54" s="136" t="str">
        <f t="shared" si="44"/>
        <v/>
      </c>
      <c r="AP54" s="152" t="str">
        <f t="shared" si="45"/>
        <v/>
      </c>
      <c r="AQ54" s="364" t="str">
        <f>IF(คุณลักษณะ!V54="","",คุณลักษณะ!V54)</f>
        <v/>
      </c>
      <c r="AR54" s="365" t="str">
        <f>IF(คุณลักษณะ!W54="","",คุณลักษณะ!W54)</f>
        <v/>
      </c>
      <c r="AS54" s="29" t="str">
        <f t="shared" si="24"/>
        <v/>
      </c>
      <c r="AT54" s="209" t="str">
        <f t="shared" si="22"/>
        <v/>
      </c>
      <c r="AU54" s="152" t="str">
        <f t="shared" si="7"/>
        <v/>
      </c>
      <c r="AV54" s="370" t="str">
        <f t="shared" si="23"/>
        <v/>
      </c>
      <c r="AW54" s="216" t="str">
        <f>IF(OR(นักเรียน!N54="ออก",AV54=""),"",ROUND(AV54/$AV$5*$AW$5,0))</f>
        <v/>
      </c>
      <c r="AX54" s="215" t="str">
        <f>IF(OR(นักเรียน!N54="ออก",AW54=""),"",VLOOKUP(AW54,grade2,5,TRUE))</f>
        <v/>
      </c>
      <c r="AY54" s="23" t="str">
        <f>IF(OR(นักเรียน!N54="ออก",AW54=""),"",VLOOKUP(AW54,grade2,4,TRUE))</f>
        <v/>
      </c>
      <c r="AZ54" s="356" t="str">
        <f>IF(คุณลักษณะ!AB54="","",คุณลักษณะ!AB54)</f>
        <v/>
      </c>
      <c r="BA54" s="358"/>
    </row>
    <row r="55" spans="2:53" ht="15.75" customHeight="1" x14ac:dyDescent="0.5">
      <c r="B55" s="136">
        <v>50</v>
      </c>
      <c r="C55" s="133" t="str">
        <f>IF(นักเรียน!C55="","",นักเรียน!C55)</f>
        <v/>
      </c>
      <c r="D55" s="597" t="str">
        <f>IF(นักเรียน!E55="","",นักเรียน!E55)</f>
        <v/>
      </c>
      <c r="E55" s="598"/>
      <c r="F55" s="363" t="str">
        <f>IF(คุณลักษณะ!F55="","",คุณลักษณะ!F55)</f>
        <v/>
      </c>
      <c r="G55" s="356" t="str">
        <f>IF(คุณลักษณะ!G55="","",คุณลักษณะ!G55)</f>
        <v/>
      </c>
      <c r="H55" s="356" t="str">
        <f>IF(คุณลักษณะ!H55="","",คุณลักษณะ!H55)</f>
        <v/>
      </c>
      <c r="I55" s="356" t="str">
        <f>IF(คุณลักษณะ!I55="","",คุณลักษณะ!I55)</f>
        <v/>
      </c>
      <c r="J55" s="21" t="str">
        <f t="shared" si="25"/>
        <v/>
      </c>
      <c r="K55" s="196" t="str">
        <f t="shared" si="26"/>
        <v/>
      </c>
      <c r="L55" s="152" t="str">
        <f t="shared" si="27"/>
        <v/>
      </c>
      <c r="M55" s="363" t="str">
        <f>IF(คุณลักษณะ!J55="","",คุณลักษณะ!J55)</f>
        <v/>
      </c>
      <c r="N55" s="356" t="str">
        <f>IF(คุณลักษณะ!K55="","",คุณลักษณะ!K55)</f>
        <v/>
      </c>
      <c r="O55" s="29" t="str">
        <f t="shared" si="28"/>
        <v/>
      </c>
      <c r="P55" s="196" t="str">
        <f t="shared" si="29"/>
        <v/>
      </c>
      <c r="Q55" s="152" t="str">
        <f t="shared" si="30"/>
        <v/>
      </c>
      <c r="R55" s="364" t="str">
        <f>IF(คุณลักษณะ!L55="","",คุณลักษณะ!L55)</f>
        <v/>
      </c>
      <c r="S55" s="29" t="str">
        <f t="shared" si="31"/>
        <v/>
      </c>
      <c r="T55" s="196" t="str">
        <f t="shared" si="32"/>
        <v/>
      </c>
      <c r="U55" s="152" t="str">
        <f t="shared" si="33"/>
        <v/>
      </c>
      <c r="V55" s="364" t="str">
        <f>IF(คุณลักษณะ!M55="","",คุณลักษณะ!M55)</f>
        <v/>
      </c>
      <c r="W55" s="365" t="str">
        <f>IF(คุณลักษณะ!N55="","",คุณลักษณะ!N55)</f>
        <v/>
      </c>
      <c r="X55" s="29" t="str">
        <f t="shared" si="34"/>
        <v/>
      </c>
      <c r="Y55" s="196" t="str">
        <f t="shared" si="35"/>
        <v/>
      </c>
      <c r="Z55" s="152" t="str">
        <f t="shared" si="36"/>
        <v/>
      </c>
      <c r="AA55" s="364" t="str">
        <f>IF(คุณลักษณะ!O55="","",คุณลักษณะ!O55)</f>
        <v/>
      </c>
      <c r="AB55" s="365" t="str">
        <f>IF(คุณลักษณะ!P55="","",คุณลักษณะ!P55)</f>
        <v/>
      </c>
      <c r="AC55" s="29" t="str">
        <f t="shared" si="37"/>
        <v/>
      </c>
      <c r="AD55" s="196" t="str">
        <f t="shared" si="38"/>
        <v/>
      </c>
      <c r="AE55" s="152" t="str">
        <f t="shared" si="39"/>
        <v/>
      </c>
      <c r="AF55" s="364" t="str">
        <f>IF(คุณลักษณะ!Q55="","",คุณลักษณะ!Q55)</f>
        <v/>
      </c>
      <c r="AG55" s="365" t="str">
        <f>IF(คุณลักษณะ!R55="","",คุณลักษณะ!R55)</f>
        <v/>
      </c>
      <c r="AH55" s="29" t="str">
        <f t="shared" si="40"/>
        <v/>
      </c>
      <c r="AI55" s="136" t="str">
        <f t="shared" si="41"/>
        <v/>
      </c>
      <c r="AJ55" s="152" t="str">
        <f t="shared" si="42"/>
        <v/>
      </c>
      <c r="AK55" s="364" t="str">
        <f>IF(คุณลักษณะ!S55="","",คุณลักษณะ!S55)</f>
        <v/>
      </c>
      <c r="AL55" s="365" t="str">
        <f>IF(คุณลักษณะ!T55="","",คุณลักษณะ!T55)</f>
        <v/>
      </c>
      <c r="AM55" s="365" t="str">
        <f>IF(คุณลักษณะ!U55="","",คุณลักษณะ!U55)</f>
        <v/>
      </c>
      <c r="AN55" s="29" t="str">
        <f t="shared" si="43"/>
        <v/>
      </c>
      <c r="AO55" s="136" t="str">
        <f t="shared" si="44"/>
        <v/>
      </c>
      <c r="AP55" s="152" t="str">
        <f t="shared" si="45"/>
        <v/>
      </c>
      <c r="AQ55" s="364" t="str">
        <f>IF(คุณลักษณะ!V55="","",คุณลักษณะ!V55)</f>
        <v/>
      </c>
      <c r="AR55" s="365" t="str">
        <f>IF(คุณลักษณะ!W55="","",คุณลักษณะ!W55)</f>
        <v/>
      </c>
      <c r="AS55" s="29" t="str">
        <f t="shared" si="24"/>
        <v/>
      </c>
      <c r="AT55" s="209" t="str">
        <f t="shared" si="22"/>
        <v/>
      </c>
      <c r="AU55" s="152" t="str">
        <f t="shared" si="7"/>
        <v/>
      </c>
      <c r="AV55" s="370" t="str">
        <f t="shared" si="23"/>
        <v/>
      </c>
      <c r="AW55" s="216" t="str">
        <f>IF(OR(นักเรียน!N55="ออก",AV55=""),"",ROUND(AV55/$AV$5*$AW$5,0))</f>
        <v/>
      </c>
      <c r="AX55" s="215" t="str">
        <f>IF(OR(นักเรียน!N55="ออก",AW55=""),"",VLOOKUP(AW55,grade2,5,TRUE))</f>
        <v/>
      </c>
      <c r="AY55" s="23" t="str">
        <f>IF(OR(นักเรียน!N55="ออก",AW55=""),"",VLOOKUP(AW55,grade2,4,TRUE))</f>
        <v/>
      </c>
      <c r="AZ55" s="356" t="str">
        <f>IF(คุณลักษณะ!AB55="","",คุณลักษณะ!AB55)</f>
        <v/>
      </c>
      <c r="BA55" s="358"/>
    </row>
    <row r="56" spans="2:53" s="37" customFormat="1" ht="18" customHeight="1" x14ac:dyDescent="0.5">
      <c r="B56" s="38"/>
      <c r="C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01"/>
      <c r="AX56" s="301"/>
    </row>
    <row r="57" spans="2:53" s="37" customFormat="1" ht="18" customHeight="1" x14ac:dyDescent="0.5">
      <c r="B57" s="38"/>
      <c r="C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01"/>
      <c r="AX57" s="301"/>
    </row>
    <row r="58" spans="2:53" s="37" customFormat="1" ht="18" customHeight="1" x14ac:dyDescent="0.5">
      <c r="B58" s="38"/>
      <c r="C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01"/>
      <c r="AX58" s="301"/>
    </row>
    <row r="59" spans="2:53" s="37" customFormat="1" ht="18" customHeight="1" x14ac:dyDescent="0.5">
      <c r="B59" s="38"/>
      <c r="C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01"/>
      <c r="AX59" s="301"/>
    </row>
    <row r="60" spans="2:53" s="37" customFormat="1" ht="18" customHeight="1" x14ac:dyDescent="0.5">
      <c r="B60" s="38"/>
      <c r="C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01"/>
      <c r="AX60" s="301"/>
    </row>
    <row r="61" spans="2:53" s="37" customFormat="1" ht="18" customHeight="1" x14ac:dyDescent="0.5">
      <c r="B61" s="38"/>
      <c r="C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01"/>
      <c r="AX61" s="301"/>
    </row>
    <row r="62" spans="2:53" s="37" customFormat="1" ht="18" customHeight="1" x14ac:dyDescent="0.5">
      <c r="B62" s="38"/>
      <c r="C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01"/>
      <c r="AX62" s="301"/>
    </row>
    <row r="63" spans="2:53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2:53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1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1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1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1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1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1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1:80" s="4" customFormat="1" ht="18" customHeight="1" x14ac:dyDescent="0.5">
      <c r="A71" s="38"/>
      <c r="D71" s="1"/>
      <c r="E71" s="1"/>
      <c r="AW71" s="3"/>
      <c r="AX71" s="3"/>
      <c r="AY71" s="1"/>
      <c r="AZ71" s="1"/>
      <c r="BA71" s="1"/>
      <c r="BB71" s="37"/>
      <c r="BC71" s="37"/>
      <c r="BD71" s="37"/>
      <c r="BE71" s="37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79"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AV2:AZ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L6:L55">
    <cfRule type="containsText" dxfId="74" priority="19" operator="containsText" text="ไม่ผ่าน">
      <formula>NOT(ISERROR(SEARCH("ไม่ผ่าน",L6)))</formula>
    </cfRule>
  </conditionalFormatting>
  <conditionalFormatting sqref="Q6:Q55">
    <cfRule type="containsText" dxfId="73" priority="18" operator="containsText" text="ไม่ผ่าน">
      <formula>NOT(ISERROR(SEARCH("ไม่ผ่าน",Q6)))</formula>
    </cfRule>
  </conditionalFormatting>
  <conditionalFormatting sqref="U6:U55">
    <cfRule type="containsText" dxfId="72" priority="16" operator="containsText" text="ไม่ผ่าน">
      <formula>NOT(ISERROR(SEARCH("ไม่ผ่าน",U6)))</formula>
    </cfRule>
  </conditionalFormatting>
  <conditionalFormatting sqref="Z6:Z55">
    <cfRule type="containsText" dxfId="71" priority="14" operator="containsText" text="ไม่ผ่าน">
      <formula>NOT(ISERROR(SEARCH("ไม่ผ่าน",Z6)))</formula>
    </cfRule>
  </conditionalFormatting>
  <conditionalFormatting sqref="AE6:AE55">
    <cfRule type="containsText" dxfId="70" priority="12" operator="containsText" text="ไม่ผ่าน">
      <formula>NOT(ISERROR(SEARCH("ไม่ผ่าน",AE6)))</formula>
    </cfRule>
  </conditionalFormatting>
  <conditionalFormatting sqref="AJ6:AJ55">
    <cfRule type="containsText" dxfId="69" priority="10" operator="containsText" text="ไม่ผ่าน">
      <formula>NOT(ISERROR(SEARCH("ไม่ผ่าน",AJ6)))</formula>
    </cfRule>
  </conditionalFormatting>
  <conditionalFormatting sqref="AP6:AP55 AS6:AU55">
    <cfRule type="containsText" dxfId="68" priority="8" operator="containsText" text="ไม่ผ่าน">
      <formula>NOT(ISERROR(SEARCH("ไม่ผ่าน",AP6)))</formula>
    </cfRule>
  </conditionalFormatting>
  <conditionalFormatting sqref="AX6:AX55">
    <cfRule type="cellIs" dxfId="67" priority="4" operator="equal">
      <formula>0</formula>
    </cfRule>
  </conditionalFormatting>
  <conditionalFormatting sqref="AY6:AY55">
    <cfRule type="containsText" dxfId="66" priority="3" operator="containsText" text="ไม่ผ่าน">
      <formula>NOT(ISERROR(SEARCH("ไม่ผ่าน",AY6)))</formula>
    </cfRule>
  </conditionalFormatting>
  <conditionalFormatting sqref="AU6:AU55">
    <cfRule type="containsText" dxfId="65" priority="2" operator="containsText" text="ไม่ผ่าน">
      <formula>NOT(ISERROR(SEARCH("ไม่ผ่าน",AU6)))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  <picture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V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6" sqref="F6:J16"/>
    </sheetView>
  </sheetViews>
  <sheetFormatPr defaultRowHeight="18" customHeight="1" x14ac:dyDescent="0.5"/>
  <cols>
    <col min="1" max="1" width="8" style="37" customWidth="1"/>
    <col min="2" max="2" width="4.140625" style="4" customWidth="1"/>
    <col min="3" max="3" width="7.7109375" style="4" customWidth="1"/>
    <col min="4" max="4" width="13.5703125" style="1" customWidth="1"/>
    <col min="5" max="5" width="10.140625" style="1" customWidth="1"/>
    <col min="6" max="10" width="11.5703125" style="1" customWidth="1"/>
    <col min="11" max="11" width="13.2851562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37" customWidth="1"/>
    <col min="18" max="22" width="8.140625" style="37" customWidth="1"/>
    <col min="23" max="16384" width="9.140625" style="1"/>
  </cols>
  <sheetData>
    <row r="1" spans="1:22" s="37" customFormat="1" ht="42" customHeight="1" x14ac:dyDescent="0.5">
      <c r="B1" s="38"/>
      <c r="C1" s="38"/>
      <c r="F1" s="300" t="s">
        <v>368</v>
      </c>
      <c r="K1" s="38"/>
      <c r="L1" s="301"/>
      <c r="M1" s="301"/>
    </row>
    <row r="2" spans="1:22" ht="18" customHeight="1" thickBot="1" x14ac:dyDescent="0.55000000000000004">
      <c r="B2" s="621" t="s">
        <v>0</v>
      </c>
      <c r="C2" s="621" t="s">
        <v>1</v>
      </c>
      <c r="D2" s="623" t="s">
        <v>2</v>
      </c>
      <c r="E2" s="144"/>
      <c r="F2" s="648" t="s">
        <v>132</v>
      </c>
      <c r="G2" s="637"/>
      <c r="H2" s="637"/>
      <c r="I2" s="637"/>
      <c r="J2" s="637"/>
      <c r="K2" s="649"/>
      <c r="L2" s="648" t="str">
        <f>F2</f>
        <v>ผลการประเมินการอ่าน คิดวิเคราะห์และเขียน</v>
      </c>
      <c r="M2" s="637"/>
      <c r="N2" s="637"/>
      <c r="O2" s="638"/>
      <c r="P2" s="645" t="s">
        <v>50</v>
      </c>
    </row>
    <row r="3" spans="1:22" s="4" customFormat="1" ht="18" customHeight="1" x14ac:dyDescent="0.5">
      <c r="A3" s="38"/>
      <c r="B3" s="621"/>
      <c r="C3" s="621"/>
      <c r="D3" s="623"/>
      <c r="E3" s="155"/>
      <c r="F3" s="646" t="s">
        <v>129</v>
      </c>
      <c r="G3" s="647"/>
      <c r="H3" s="647" t="s">
        <v>131</v>
      </c>
      <c r="I3" s="647"/>
      <c r="J3" s="150" t="s">
        <v>130</v>
      </c>
      <c r="K3" s="650" t="s">
        <v>9</v>
      </c>
      <c r="L3" s="604" t="s">
        <v>126</v>
      </c>
      <c r="M3" s="613" t="s">
        <v>60</v>
      </c>
      <c r="N3" s="613" t="s">
        <v>128</v>
      </c>
      <c r="O3" s="616" t="s">
        <v>136</v>
      </c>
      <c r="P3" s="645"/>
      <c r="Q3" s="38"/>
      <c r="R3" s="38"/>
      <c r="S3" s="38"/>
      <c r="T3" s="38"/>
      <c r="U3" s="38"/>
      <c r="V3" s="38"/>
    </row>
    <row r="4" spans="1:22" ht="18" customHeight="1" x14ac:dyDescent="0.5">
      <c r="B4" s="621"/>
      <c r="C4" s="621"/>
      <c r="D4" s="624"/>
      <c r="E4" s="145" t="s">
        <v>133</v>
      </c>
      <c r="F4" s="156">
        <v>1</v>
      </c>
      <c r="G4" s="32">
        <v>2</v>
      </c>
      <c r="H4" s="32">
        <v>3</v>
      </c>
      <c r="I4" s="32">
        <v>4</v>
      </c>
      <c r="J4" s="157">
        <v>5</v>
      </c>
      <c r="K4" s="651"/>
      <c r="L4" s="605"/>
      <c r="M4" s="614"/>
      <c r="N4" s="614"/>
      <c r="O4" s="617"/>
      <c r="P4" s="645"/>
    </row>
    <row r="5" spans="1:22" ht="18" customHeight="1" thickBot="1" x14ac:dyDescent="0.55000000000000004">
      <c r="B5" s="622"/>
      <c r="C5" s="622"/>
      <c r="D5" s="625"/>
      <c r="E5" s="146" t="s">
        <v>3</v>
      </c>
      <c r="F5" s="311">
        <v>3</v>
      </c>
      <c r="G5" s="302">
        <v>3</v>
      </c>
      <c r="H5" s="302">
        <v>3</v>
      </c>
      <c r="I5" s="302">
        <v>3</v>
      </c>
      <c r="J5" s="303">
        <v>3</v>
      </c>
      <c r="K5" s="159">
        <f t="shared" ref="K5:K45" si="0">IF(SUM(F5:J5),SUM(F5:J5),"")</f>
        <v>15</v>
      </c>
      <c r="L5" s="154">
        <v>100</v>
      </c>
      <c r="M5" s="615"/>
      <c r="N5" s="615"/>
      <c r="O5" s="618"/>
      <c r="P5" s="620"/>
    </row>
    <row r="6" spans="1:22" ht="15.75" customHeight="1" x14ac:dyDescent="0.5">
      <c r="B6" s="30">
        <v>1</v>
      </c>
      <c r="C6" s="133" t="str">
        <f>IF(นักเรียน!C6="","",นักเรียน!C6)</f>
        <v/>
      </c>
      <c r="D6" s="599" t="str">
        <f>IF(นักเรียน!E6="","",นักเรียน!E6)</f>
        <v/>
      </c>
      <c r="E6" s="600"/>
      <c r="F6" s="304"/>
      <c r="G6" s="304"/>
      <c r="H6" s="304"/>
      <c r="I6" s="304"/>
      <c r="J6" s="304"/>
      <c r="K6" s="160" t="str">
        <f t="shared" si="0"/>
        <v/>
      </c>
      <c r="L6" s="158" t="str">
        <f>IF(OR(นักเรียน!N6="ออก",K6=""),"",ROUND(K6/$K$5*$L$5,0))</f>
        <v/>
      </c>
      <c r="M6" s="161" t="str">
        <f>IF(OR(นักเรียน!N6="ออก",L6=""),"",VLOOKUP(L6,grade3,5,TRUE))</f>
        <v/>
      </c>
      <c r="N6" s="23" t="str">
        <f>IF(OR(นักเรียน!N6="ออก",L6=""),"",VLOOKUP(L6,grade3,4,TRUE))</f>
        <v/>
      </c>
      <c r="O6" s="307"/>
      <c r="P6" s="308"/>
    </row>
    <row r="7" spans="1:22" ht="15.75" customHeight="1" x14ac:dyDescent="0.5">
      <c r="B7" s="31">
        <v>2</v>
      </c>
      <c r="C7" s="133" t="str">
        <f>IF(นักเรียน!C7="","",นักเรียน!C7)</f>
        <v/>
      </c>
      <c r="D7" s="597" t="str">
        <f>IF(นักเรียน!E7="","",นักเรียน!E7)</f>
        <v/>
      </c>
      <c r="E7" s="598"/>
      <c r="F7" s="305"/>
      <c r="G7" s="305"/>
      <c r="H7" s="305"/>
      <c r="I7" s="305"/>
      <c r="J7" s="305"/>
      <c r="K7" s="160" t="str">
        <f t="shared" si="0"/>
        <v/>
      </c>
      <c r="L7" s="158" t="str">
        <f>IF(OR(นักเรียน!N7="ออก",K7=""),"",ROUND(K7/$K$5*$L$5,0))</f>
        <v/>
      </c>
      <c r="M7" s="161" t="str">
        <f>IF(OR(นักเรียน!N7="ออก",L7=""),"",VLOOKUP(L7,grade3,5,TRUE))</f>
        <v/>
      </c>
      <c r="N7" s="23" t="str">
        <f>IF(OR(นักเรียน!N7="ออก",L7=""),"",VLOOKUP(L7,grade3,4,TRUE))</f>
        <v/>
      </c>
      <c r="O7" s="309"/>
      <c r="P7" s="310"/>
    </row>
    <row r="8" spans="1:22" ht="15.75" customHeight="1" x14ac:dyDescent="0.5">
      <c r="B8" s="31">
        <v>3</v>
      </c>
      <c r="C8" s="133" t="str">
        <f>IF(นักเรียน!C8="","",นักเรียน!C8)</f>
        <v/>
      </c>
      <c r="D8" s="597" t="str">
        <f>IF(นักเรียน!E8="","",นักเรียน!E8)</f>
        <v/>
      </c>
      <c r="E8" s="598"/>
      <c r="F8" s="305"/>
      <c r="G8" s="305"/>
      <c r="H8" s="305"/>
      <c r="I8" s="305"/>
      <c r="J8" s="305"/>
      <c r="K8" s="160" t="str">
        <f t="shared" si="0"/>
        <v/>
      </c>
      <c r="L8" s="158" t="str">
        <f>IF(OR(นักเรียน!N8="ออก",K8=""),"",ROUND(K8/$K$5*$L$5,0))</f>
        <v/>
      </c>
      <c r="M8" s="161" t="str">
        <f>IF(OR(นักเรียน!N8="ออก",L8=""),"",VLOOKUP(L8,grade3,5,TRUE))</f>
        <v/>
      </c>
      <c r="N8" s="23" t="str">
        <f>IF(OR(นักเรียน!N8="ออก",L8=""),"",VLOOKUP(L8,grade3,4,TRUE))</f>
        <v/>
      </c>
      <c r="O8" s="309"/>
      <c r="P8" s="310"/>
    </row>
    <row r="9" spans="1:22" ht="15.75" customHeight="1" x14ac:dyDescent="0.5">
      <c r="B9" s="31">
        <v>4</v>
      </c>
      <c r="C9" s="133" t="str">
        <f>IF(นักเรียน!C9="","",นักเรียน!C9)</f>
        <v/>
      </c>
      <c r="D9" s="597" t="str">
        <f>IF(นักเรียน!E9="","",นักเรียน!E9)</f>
        <v/>
      </c>
      <c r="E9" s="598"/>
      <c r="F9" s="305"/>
      <c r="G9" s="305"/>
      <c r="H9" s="305"/>
      <c r="I9" s="305"/>
      <c r="J9" s="305"/>
      <c r="K9" s="160" t="str">
        <f t="shared" si="0"/>
        <v/>
      </c>
      <c r="L9" s="158" t="str">
        <f>IF(OR(นักเรียน!N9="ออก",K9=""),"",ROUND(K9/$K$5*$L$5,0))</f>
        <v/>
      </c>
      <c r="M9" s="161" t="str">
        <f>IF(OR(นักเรียน!N9="ออก",L9=""),"",VLOOKUP(L9,grade3,5,TRUE))</f>
        <v/>
      </c>
      <c r="N9" s="23" t="str">
        <f>IF(OR(นักเรียน!N9="ออก",L9=""),"",VLOOKUP(L9,grade3,4,TRUE))</f>
        <v/>
      </c>
      <c r="O9" s="309"/>
      <c r="P9" s="310"/>
    </row>
    <row r="10" spans="1:22" ht="15.75" customHeight="1" x14ac:dyDescent="0.5">
      <c r="B10" s="30">
        <v>5</v>
      </c>
      <c r="C10" s="133" t="str">
        <f>IF(นักเรียน!C10="","",นักเรียน!C10)</f>
        <v/>
      </c>
      <c r="D10" s="597" t="str">
        <f>IF(นักเรียน!E10="","",นักเรียน!E10)</f>
        <v/>
      </c>
      <c r="E10" s="598"/>
      <c r="F10" s="305"/>
      <c r="G10" s="305"/>
      <c r="H10" s="305"/>
      <c r="I10" s="305"/>
      <c r="J10" s="305"/>
      <c r="K10" s="160" t="str">
        <f t="shared" si="0"/>
        <v/>
      </c>
      <c r="L10" s="158" t="str">
        <f>IF(OR(นักเรียน!N10="ออก",K10=""),"",ROUND(K10/$K$5*$L$5,0))</f>
        <v/>
      </c>
      <c r="M10" s="161" t="str">
        <f>IF(OR(นักเรียน!N10="ออก",L10=""),"",VLOOKUP(L10,grade3,5,TRUE))</f>
        <v/>
      </c>
      <c r="N10" s="23" t="str">
        <f>IF(OR(นักเรียน!N10="ออก",L10=""),"",VLOOKUP(L10,grade3,4,TRUE))</f>
        <v/>
      </c>
      <c r="O10" s="309"/>
      <c r="P10" s="310"/>
    </row>
    <row r="11" spans="1:22" ht="15.75" customHeight="1" x14ac:dyDescent="0.5">
      <c r="B11" s="31">
        <v>6</v>
      </c>
      <c r="C11" s="133" t="str">
        <f>IF(นักเรียน!C11="","",นักเรียน!C11)</f>
        <v/>
      </c>
      <c r="D11" s="597" t="str">
        <f>IF(นักเรียน!E11="","",นักเรียน!E11)</f>
        <v/>
      </c>
      <c r="E11" s="598"/>
      <c r="F11" s="305"/>
      <c r="G11" s="305"/>
      <c r="H11" s="305"/>
      <c r="I11" s="305"/>
      <c r="J11" s="305"/>
      <c r="K11" s="160" t="str">
        <f t="shared" si="0"/>
        <v/>
      </c>
      <c r="L11" s="158" t="str">
        <f>IF(OR(นักเรียน!N11="ออก",K11=""),"",ROUND(K11/$K$5*$L$5,0))</f>
        <v/>
      </c>
      <c r="M11" s="161" t="str">
        <f>IF(OR(นักเรียน!N11="ออก",L11=""),"",VLOOKUP(L11,grade3,5,TRUE))</f>
        <v/>
      </c>
      <c r="N11" s="23" t="str">
        <f>IF(OR(นักเรียน!N11="ออก",L11=""),"",VLOOKUP(L11,grade3,4,TRUE))</f>
        <v/>
      </c>
      <c r="O11" s="309"/>
      <c r="P11" s="310"/>
    </row>
    <row r="12" spans="1:22" ht="15.75" customHeight="1" x14ac:dyDescent="0.5">
      <c r="B12" s="31">
        <v>7</v>
      </c>
      <c r="C12" s="133" t="str">
        <f>IF(นักเรียน!C12="","",นักเรียน!C12)</f>
        <v/>
      </c>
      <c r="D12" s="597" t="str">
        <f>IF(นักเรียน!E12="","",นักเรียน!E12)</f>
        <v/>
      </c>
      <c r="E12" s="598"/>
      <c r="F12" s="305"/>
      <c r="G12" s="305"/>
      <c r="H12" s="305"/>
      <c r="I12" s="305"/>
      <c r="J12" s="305"/>
      <c r="K12" s="160" t="str">
        <f t="shared" si="0"/>
        <v/>
      </c>
      <c r="L12" s="158" t="str">
        <f>IF(OR(นักเรียน!N12="ออก",K12=""),"",ROUND(K12/$K$5*$L$5,0))</f>
        <v/>
      </c>
      <c r="M12" s="161" t="str">
        <f>IF(OR(นักเรียน!N12="ออก",L12=""),"",VLOOKUP(L12,grade3,5,TRUE))</f>
        <v/>
      </c>
      <c r="N12" s="23" t="str">
        <f>IF(OR(นักเรียน!N12="ออก",L12=""),"",VLOOKUP(L12,grade3,4,TRUE))</f>
        <v/>
      </c>
      <c r="O12" s="309"/>
      <c r="P12" s="310"/>
    </row>
    <row r="13" spans="1:22" ht="15.75" customHeight="1" x14ac:dyDescent="0.5">
      <c r="B13" s="31">
        <v>8</v>
      </c>
      <c r="C13" s="133" t="str">
        <f>IF(นักเรียน!C13="","",นักเรียน!C13)</f>
        <v/>
      </c>
      <c r="D13" s="597" t="str">
        <f>IF(นักเรียน!E13="","",นักเรียน!E13)</f>
        <v/>
      </c>
      <c r="E13" s="598"/>
      <c r="F13" s="305"/>
      <c r="G13" s="305"/>
      <c r="H13" s="305"/>
      <c r="I13" s="305"/>
      <c r="J13" s="305"/>
      <c r="K13" s="160" t="str">
        <f t="shared" si="0"/>
        <v/>
      </c>
      <c r="L13" s="158" t="str">
        <f>IF(OR(นักเรียน!N13="ออก",K13=""),"",ROUND(K13/$K$5*$L$5,0))</f>
        <v/>
      </c>
      <c r="M13" s="161" t="str">
        <f>IF(OR(นักเรียน!N13="ออก",L13=""),"",VLOOKUP(L13,grade3,5,TRUE))</f>
        <v/>
      </c>
      <c r="N13" s="23" t="str">
        <f>IF(OR(นักเรียน!N13="ออก",L13=""),"",VLOOKUP(L13,grade3,4,TRUE))</f>
        <v/>
      </c>
      <c r="O13" s="309"/>
      <c r="P13" s="310"/>
    </row>
    <row r="14" spans="1:22" ht="15.75" customHeight="1" x14ac:dyDescent="0.5">
      <c r="B14" s="30">
        <v>9</v>
      </c>
      <c r="C14" s="133" t="str">
        <f>IF(นักเรียน!C14="","",นักเรียน!C14)</f>
        <v/>
      </c>
      <c r="D14" s="597" t="str">
        <f>IF(นักเรียน!E14="","",นักเรียน!E14)</f>
        <v/>
      </c>
      <c r="E14" s="598"/>
      <c r="F14" s="305"/>
      <c r="G14" s="305"/>
      <c r="H14" s="305"/>
      <c r="I14" s="305"/>
      <c r="J14" s="305"/>
      <c r="K14" s="160" t="str">
        <f t="shared" si="0"/>
        <v/>
      </c>
      <c r="L14" s="158" t="str">
        <f>IF(OR(นักเรียน!N14="ออก",K14=""),"",ROUND(K14/$K$5*$L$5,0))</f>
        <v/>
      </c>
      <c r="M14" s="161" t="str">
        <f>IF(OR(นักเรียน!N14="ออก",L14=""),"",VLOOKUP(L14,grade3,5,TRUE))</f>
        <v/>
      </c>
      <c r="N14" s="23" t="str">
        <f>IF(OR(นักเรียน!N14="ออก",L14=""),"",VLOOKUP(L14,grade3,4,TRUE))</f>
        <v/>
      </c>
      <c r="O14" s="309"/>
      <c r="P14" s="310"/>
    </row>
    <row r="15" spans="1:22" ht="15.75" customHeight="1" x14ac:dyDescent="0.5">
      <c r="B15" s="31">
        <v>10</v>
      </c>
      <c r="C15" s="133" t="str">
        <f>IF(นักเรียน!C15="","",นักเรียน!C15)</f>
        <v/>
      </c>
      <c r="D15" s="597" t="str">
        <f>IF(นักเรียน!E15="","",นักเรียน!E15)</f>
        <v/>
      </c>
      <c r="E15" s="598"/>
      <c r="F15" s="305"/>
      <c r="G15" s="305"/>
      <c r="H15" s="305"/>
      <c r="I15" s="305"/>
      <c r="J15" s="305"/>
      <c r="K15" s="160" t="str">
        <f t="shared" si="0"/>
        <v/>
      </c>
      <c r="L15" s="158" t="str">
        <f>IF(OR(นักเรียน!N15="ออก",K15=""),"",ROUND(K15/$K$5*$L$5,0))</f>
        <v/>
      </c>
      <c r="M15" s="161" t="str">
        <f>IF(OR(นักเรียน!N15="ออก",L15=""),"",VLOOKUP(L15,grade3,5,TRUE))</f>
        <v/>
      </c>
      <c r="N15" s="23" t="str">
        <f>IF(OR(นักเรียน!N15="ออก",L15=""),"",VLOOKUP(L15,grade3,4,TRUE))</f>
        <v/>
      </c>
      <c r="O15" s="309"/>
      <c r="P15" s="310"/>
    </row>
    <row r="16" spans="1:22" ht="15.75" customHeight="1" x14ac:dyDescent="0.5">
      <c r="B16" s="31">
        <v>11</v>
      </c>
      <c r="C16" s="133" t="str">
        <f>IF(นักเรียน!C16="","",นักเรียน!C16)</f>
        <v/>
      </c>
      <c r="D16" s="597" t="str">
        <f>IF(นักเรียน!E16="","",นักเรียน!E16)</f>
        <v/>
      </c>
      <c r="E16" s="598"/>
      <c r="F16" s="305"/>
      <c r="G16" s="305"/>
      <c r="H16" s="305"/>
      <c r="I16" s="305"/>
      <c r="J16" s="305"/>
      <c r="K16" s="160" t="str">
        <f t="shared" si="0"/>
        <v/>
      </c>
      <c r="L16" s="158" t="str">
        <f>IF(OR(นักเรียน!N16="ออก",K16=""),"",ROUND(K16/$K$5*$L$5,0))</f>
        <v/>
      </c>
      <c r="M16" s="161" t="str">
        <f>IF(OR(นักเรียน!N16="ออก",L16=""),"",VLOOKUP(L16,grade3,5,TRUE))</f>
        <v/>
      </c>
      <c r="N16" s="23" t="str">
        <f>IF(OR(นักเรียน!N16="ออก",L16=""),"",VLOOKUP(L16,grade3,4,TRUE))</f>
        <v/>
      </c>
      <c r="O16" s="309"/>
      <c r="P16" s="310"/>
    </row>
    <row r="17" spans="2:16" ht="15.75" customHeight="1" x14ac:dyDescent="0.5">
      <c r="B17" s="31">
        <v>12</v>
      </c>
      <c r="C17" s="133" t="str">
        <f>IF(นักเรียน!C17="","",นักเรียน!C17)</f>
        <v/>
      </c>
      <c r="D17" s="597" t="str">
        <f>IF(นักเรียน!E17="","",นักเรียน!E17)</f>
        <v/>
      </c>
      <c r="E17" s="598"/>
      <c r="F17" s="305"/>
      <c r="G17" s="305"/>
      <c r="H17" s="305"/>
      <c r="I17" s="305"/>
      <c r="J17" s="305"/>
      <c r="K17" s="160" t="str">
        <f t="shared" si="0"/>
        <v/>
      </c>
      <c r="L17" s="158" t="str">
        <f>IF(OR(นักเรียน!N17="ออก",K17=""),"",ROUND(K17/$K$5*$L$5,0))</f>
        <v/>
      </c>
      <c r="M17" s="161" t="str">
        <f>IF(OR(นักเรียน!N17="ออก",L17=""),"",VLOOKUP(L17,grade3,5,TRUE))</f>
        <v/>
      </c>
      <c r="N17" s="23" t="str">
        <f>IF(OR(นักเรียน!N17="ออก",L17=""),"",VLOOKUP(L17,grade3,4,TRUE))</f>
        <v/>
      </c>
      <c r="O17" s="309"/>
      <c r="P17" s="310"/>
    </row>
    <row r="18" spans="2:16" ht="15.75" customHeight="1" x14ac:dyDescent="0.5">
      <c r="B18" s="30">
        <v>13</v>
      </c>
      <c r="C18" s="133" t="str">
        <f>IF(นักเรียน!C18="","",นักเรียน!C18)</f>
        <v/>
      </c>
      <c r="D18" s="597" t="str">
        <f>IF(นักเรียน!E18="","",นักเรียน!E18)</f>
        <v/>
      </c>
      <c r="E18" s="598"/>
      <c r="F18" s="305"/>
      <c r="G18" s="305"/>
      <c r="H18" s="305"/>
      <c r="I18" s="305"/>
      <c r="J18" s="305"/>
      <c r="K18" s="160" t="str">
        <f t="shared" si="0"/>
        <v/>
      </c>
      <c r="L18" s="158" t="str">
        <f>IF(OR(นักเรียน!N18="ออก",K18=""),"",ROUND(K18/$K$5*$L$5,0))</f>
        <v/>
      </c>
      <c r="M18" s="161" t="str">
        <f>IF(OR(นักเรียน!N18="ออก",L18=""),"",VLOOKUP(L18,grade3,5,TRUE))</f>
        <v/>
      </c>
      <c r="N18" s="23" t="str">
        <f>IF(OR(นักเรียน!N18="ออก",L18=""),"",VLOOKUP(L18,grade3,4,TRUE))</f>
        <v/>
      </c>
      <c r="O18" s="309"/>
      <c r="P18" s="310"/>
    </row>
    <row r="19" spans="2:16" ht="15.75" customHeight="1" x14ac:dyDescent="0.5">
      <c r="B19" s="31">
        <v>14</v>
      </c>
      <c r="C19" s="133" t="str">
        <f>IF(นักเรียน!C19="","",นักเรียน!C19)</f>
        <v/>
      </c>
      <c r="D19" s="597" t="str">
        <f>IF(นักเรียน!E19="","",นักเรียน!E19)</f>
        <v/>
      </c>
      <c r="E19" s="598"/>
      <c r="F19" s="305"/>
      <c r="G19" s="305"/>
      <c r="H19" s="305"/>
      <c r="I19" s="305"/>
      <c r="J19" s="305"/>
      <c r="K19" s="160" t="str">
        <f t="shared" si="0"/>
        <v/>
      </c>
      <c r="L19" s="158" t="str">
        <f>IF(OR(นักเรียน!N19="ออก",K19=""),"",ROUND(K19/$K$5*$L$5,0))</f>
        <v/>
      </c>
      <c r="M19" s="161" t="str">
        <f>IF(OR(นักเรียน!N19="ออก",L19=""),"",VLOOKUP(L19,grade3,5,TRUE))</f>
        <v/>
      </c>
      <c r="N19" s="23" t="str">
        <f>IF(OR(นักเรียน!N19="ออก",L19=""),"",VLOOKUP(L19,grade3,4,TRUE))</f>
        <v/>
      </c>
      <c r="O19" s="309"/>
      <c r="P19" s="310"/>
    </row>
    <row r="20" spans="2:16" ht="15.75" customHeight="1" x14ac:dyDescent="0.5">
      <c r="B20" s="31">
        <v>15</v>
      </c>
      <c r="C20" s="133" t="str">
        <f>IF(นักเรียน!C20="","",นักเรียน!C20)</f>
        <v/>
      </c>
      <c r="D20" s="597" t="str">
        <f>IF(นักเรียน!E20="","",นักเรียน!E20)</f>
        <v/>
      </c>
      <c r="E20" s="598"/>
      <c r="F20" s="305"/>
      <c r="G20" s="305"/>
      <c r="H20" s="305"/>
      <c r="I20" s="305"/>
      <c r="J20" s="305"/>
      <c r="K20" s="160" t="str">
        <f t="shared" si="0"/>
        <v/>
      </c>
      <c r="L20" s="158" t="str">
        <f>IF(OR(นักเรียน!N20="ออก",K20=""),"",ROUND(K20/$K$5*$L$5,0))</f>
        <v/>
      </c>
      <c r="M20" s="161" t="str">
        <f>IF(OR(นักเรียน!N20="ออก",L20=""),"",VLOOKUP(L20,grade3,5,TRUE))</f>
        <v/>
      </c>
      <c r="N20" s="23" t="str">
        <f>IF(OR(นักเรียน!N20="ออก",L20=""),"",VLOOKUP(L20,grade3,4,TRUE))</f>
        <v/>
      </c>
      <c r="O20" s="309"/>
      <c r="P20" s="310"/>
    </row>
    <row r="21" spans="2:16" ht="15.75" customHeight="1" x14ac:dyDescent="0.5">
      <c r="B21" s="31">
        <v>16</v>
      </c>
      <c r="C21" s="133" t="str">
        <f>IF(นักเรียน!C21="","",นักเรียน!C21)</f>
        <v/>
      </c>
      <c r="D21" s="597" t="str">
        <f>IF(นักเรียน!E21="","",นักเรียน!E21)</f>
        <v/>
      </c>
      <c r="E21" s="598"/>
      <c r="F21" s="305"/>
      <c r="G21" s="305"/>
      <c r="H21" s="305"/>
      <c r="I21" s="305"/>
      <c r="J21" s="305"/>
      <c r="K21" s="160" t="str">
        <f t="shared" si="0"/>
        <v/>
      </c>
      <c r="L21" s="158" t="str">
        <f>IF(OR(นักเรียน!N21="ออก",K21=""),"",ROUND(K21/$K$5*$L$5,0))</f>
        <v/>
      </c>
      <c r="M21" s="161" t="str">
        <f>IF(OR(นักเรียน!N21="ออก",L21=""),"",VLOOKUP(L21,grade3,5,TRUE))</f>
        <v/>
      </c>
      <c r="N21" s="23" t="str">
        <f>IF(OR(นักเรียน!N21="ออก",L21=""),"",VLOOKUP(L21,grade3,4,TRUE))</f>
        <v/>
      </c>
      <c r="O21" s="309"/>
      <c r="P21" s="310"/>
    </row>
    <row r="22" spans="2:16" ht="15.75" customHeight="1" x14ac:dyDescent="0.5">
      <c r="B22" s="30">
        <v>17</v>
      </c>
      <c r="C22" s="133" t="str">
        <f>IF(นักเรียน!C22="","",นักเรียน!C22)</f>
        <v/>
      </c>
      <c r="D22" s="597" t="str">
        <f>IF(นักเรียน!E22="","",นักเรียน!E22)</f>
        <v/>
      </c>
      <c r="E22" s="598"/>
      <c r="F22" s="305"/>
      <c r="G22" s="305"/>
      <c r="H22" s="305"/>
      <c r="I22" s="305"/>
      <c r="J22" s="305"/>
      <c r="K22" s="160" t="str">
        <f t="shared" si="0"/>
        <v/>
      </c>
      <c r="L22" s="158" t="str">
        <f>IF(OR(นักเรียน!N22="ออก",K22=""),"",ROUND(K22/$K$5*$L$5,0))</f>
        <v/>
      </c>
      <c r="M22" s="161" t="str">
        <f>IF(OR(นักเรียน!N22="ออก",L22=""),"",VLOOKUP(L22,grade3,5,TRUE))</f>
        <v/>
      </c>
      <c r="N22" s="23" t="str">
        <f>IF(OR(นักเรียน!N22="ออก",L22=""),"",VLOOKUP(L22,grade3,4,TRUE))</f>
        <v/>
      </c>
      <c r="O22" s="309"/>
      <c r="P22" s="310"/>
    </row>
    <row r="23" spans="2:16" ht="15.75" customHeight="1" x14ac:dyDescent="0.5">
      <c r="B23" s="31">
        <v>18</v>
      </c>
      <c r="C23" s="133" t="str">
        <f>IF(นักเรียน!C23="","",นักเรียน!C23)</f>
        <v/>
      </c>
      <c r="D23" s="597" t="str">
        <f>IF(นักเรียน!E23="","",นักเรียน!E23)</f>
        <v/>
      </c>
      <c r="E23" s="598"/>
      <c r="F23" s="305"/>
      <c r="G23" s="305"/>
      <c r="H23" s="305"/>
      <c r="I23" s="305"/>
      <c r="J23" s="305"/>
      <c r="K23" s="160" t="str">
        <f t="shared" si="0"/>
        <v/>
      </c>
      <c r="L23" s="158" t="str">
        <f>IF(OR(นักเรียน!N23="ออก",K23=""),"",ROUND(K23/$K$5*$L$5,0))</f>
        <v/>
      </c>
      <c r="M23" s="161" t="str">
        <f>IF(OR(นักเรียน!N23="ออก",L23=""),"",VLOOKUP(L23,grade3,5,TRUE))</f>
        <v/>
      </c>
      <c r="N23" s="23" t="str">
        <f>IF(OR(นักเรียน!N23="ออก",L23=""),"",VLOOKUP(L23,grade3,4,TRUE))</f>
        <v/>
      </c>
      <c r="O23" s="309"/>
      <c r="P23" s="310"/>
    </row>
    <row r="24" spans="2:16" ht="15.75" customHeight="1" x14ac:dyDescent="0.5">
      <c r="B24" s="31">
        <v>19</v>
      </c>
      <c r="C24" s="133" t="str">
        <f>IF(นักเรียน!C24="","",นักเรียน!C24)</f>
        <v/>
      </c>
      <c r="D24" s="597" t="str">
        <f>IF(นักเรียน!E24="","",นักเรียน!E24)</f>
        <v/>
      </c>
      <c r="E24" s="598"/>
      <c r="F24" s="305"/>
      <c r="G24" s="305"/>
      <c r="H24" s="305"/>
      <c r="I24" s="305"/>
      <c r="J24" s="305"/>
      <c r="K24" s="160" t="str">
        <f t="shared" si="0"/>
        <v/>
      </c>
      <c r="L24" s="158" t="str">
        <f>IF(OR(นักเรียน!N24="ออก",K24=""),"",ROUND(K24/$K$5*$L$5,0))</f>
        <v/>
      </c>
      <c r="M24" s="161" t="str">
        <f>IF(OR(นักเรียน!N24="ออก",L24=""),"",VLOOKUP(L24,grade3,5,TRUE))</f>
        <v/>
      </c>
      <c r="N24" s="23" t="str">
        <f>IF(OR(นักเรียน!N24="ออก",L24=""),"",VLOOKUP(L24,grade3,4,TRUE))</f>
        <v/>
      </c>
      <c r="O24" s="309"/>
      <c r="P24" s="310"/>
    </row>
    <row r="25" spans="2:16" ht="15.75" customHeight="1" x14ac:dyDescent="0.5">
      <c r="B25" s="31">
        <v>20</v>
      </c>
      <c r="C25" s="133" t="str">
        <f>IF(นักเรียน!C25="","",นักเรียน!C25)</f>
        <v/>
      </c>
      <c r="D25" s="597" t="str">
        <f>IF(นักเรียน!E25="","",นักเรียน!E25)</f>
        <v/>
      </c>
      <c r="E25" s="598"/>
      <c r="F25" s="305"/>
      <c r="G25" s="305"/>
      <c r="H25" s="305"/>
      <c r="I25" s="305"/>
      <c r="J25" s="305"/>
      <c r="K25" s="160" t="str">
        <f t="shared" si="0"/>
        <v/>
      </c>
      <c r="L25" s="158" t="str">
        <f>IF(OR(นักเรียน!N25="ออก",K25=""),"",ROUND(K25/$K$5*$L$5,0))</f>
        <v/>
      </c>
      <c r="M25" s="161" t="str">
        <f>IF(OR(นักเรียน!N25="ออก",L25=""),"",VLOOKUP(L25,grade3,5,TRUE))</f>
        <v/>
      </c>
      <c r="N25" s="23" t="str">
        <f>IF(OR(นักเรียน!N25="ออก",L25=""),"",VLOOKUP(L25,grade3,4,TRUE))</f>
        <v/>
      </c>
      <c r="O25" s="309"/>
      <c r="P25" s="310"/>
    </row>
    <row r="26" spans="2:16" ht="15.75" customHeight="1" x14ac:dyDescent="0.5">
      <c r="B26" s="30">
        <v>21</v>
      </c>
      <c r="C26" s="133" t="str">
        <f>IF(นักเรียน!C26="","",นักเรียน!C26)</f>
        <v/>
      </c>
      <c r="D26" s="597" t="str">
        <f>IF(นักเรียน!E26="","",นักเรียน!E26)</f>
        <v/>
      </c>
      <c r="E26" s="598"/>
      <c r="F26" s="305"/>
      <c r="G26" s="305"/>
      <c r="H26" s="305"/>
      <c r="I26" s="305"/>
      <c r="J26" s="305"/>
      <c r="K26" s="160" t="str">
        <f t="shared" si="0"/>
        <v/>
      </c>
      <c r="L26" s="158" t="str">
        <f>IF(OR(นักเรียน!N26="ออก",K26=""),"",ROUND(K26/$K$5*$L$5,0))</f>
        <v/>
      </c>
      <c r="M26" s="161" t="str">
        <f>IF(OR(นักเรียน!N26="ออก",L26=""),"",VLOOKUP(L26,grade3,5,TRUE))</f>
        <v/>
      </c>
      <c r="N26" s="23" t="str">
        <f>IF(OR(นักเรียน!N26="ออก",L26=""),"",VLOOKUP(L26,grade3,4,TRUE))</f>
        <v/>
      </c>
      <c r="O26" s="309"/>
      <c r="P26" s="310"/>
    </row>
    <row r="27" spans="2:16" ht="15.75" customHeight="1" x14ac:dyDescent="0.5">
      <c r="B27" s="31">
        <v>22</v>
      </c>
      <c r="C27" s="133" t="str">
        <f>IF(นักเรียน!C27="","",นักเรียน!C27)</f>
        <v/>
      </c>
      <c r="D27" s="597" t="str">
        <f>IF(นักเรียน!E27="","",นักเรียน!E27)</f>
        <v/>
      </c>
      <c r="E27" s="598"/>
      <c r="F27" s="305"/>
      <c r="G27" s="305"/>
      <c r="H27" s="305"/>
      <c r="I27" s="305"/>
      <c r="J27" s="305"/>
      <c r="K27" s="160" t="str">
        <f t="shared" si="0"/>
        <v/>
      </c>
      <c r="L27" s="158" t="str">
        <f>IF(OR(นักเรียน!N27="ออก",K27=""),"",ROUND(K27/$K$5*$L$5,0))</f>
        <v/>
      </c>
      <c r="M27" s="161" t="str">
        <f>IF(OR(นักเรียน!N27="ออก",L27=""),"",VLOOKUP(L27,grade3,5,TRUE))</f>
        <v/>
      </c>
      <c r="N27" s="23" t="str">
        <f>IF(OR(นักเรียน!N27="ออก",L27=""),"",VLOOKUP(L27,grade3,4,TRUE))</f>
        <v/>
      </c>
      <c r="O27" s="309"/>
      <c r="P27" s="310"/>
    </row>
    <row r="28" spans="2:16" ht="15.75" customHeight="1" x14ac:dyDescent="0.5">
      <c r="B28" s="31">
        <v>23</v>
      </c>
      <c r="C28" s="133" t="str">
        <f>IF(นักเรียน!C28="","",นักเรียน!C28)</f>
        <v/>
      </c>
      <c r="D28" s="597" t="str">
        <f>IF(นักเรียน!E28="","",นักเรียน!E28)</f>
        <v/>
      </c>
      <c r="E28" s="598"/>
      <c r="F28" s="305"/>
      <c r="G28" s="305"/>
      <c r="H28" s="305"/>
      <c r="I28" s="305"/>
      <c r="J28" s="305"/>
      <c r="K28" s="160" t="str">
        <f t="shared" si="0"/>
        <v/>
      </c>
      <c r="L28" s="158" t="str">
        <f>IF(OR(นักเรียน!N28="ออก",K28=""),"",ROUND(K28/$K$5*$L$5,0))</f>
        <v/>
      </c>
      <c r="M28" s="161" t="str">
        <f>IF(OR(นักเรียน!N28="ออก",L28=""),"",VLOOKUP(L28,grade3,5,TRUE))</f>
        <v/>
      </c>
      <c r="N28" s="23" t="str">
        <f>IF(OR(นักเรียน!N28="ออก",L28=""),"",VLOOKUP(L28,grade3,4,TRUE))</f>
        <v/>
      </c>
      <c r="O28" s="309"/>
      <c r="P28" s="310"/>
    </row>
    <row r="29" spans="2:16" ht="15.75" customHeight="1" x14ac:dyDescent="0.5">
      <c r="B29" s="31">
        <v>24</v>
      </c>
      <c r="C29" s="133" t="str">
        <f>IF(นักเรียน!C29="","",นักเรียน!C29)</f>
        <v/>
      </c>
      <c r="D29" s="597" t="str">
        <f>IF(นักเรียน!E29="","",นักเรียน!E29)</f>
        <v/>
      </c>
      <c r="E29" s="598"/>
      <c r="F29" s="305"/>
      <c r="G29" s="305"/>
      <c r="H29" s="305"/>
      <c r="I29" s="305"/>
      <c r="J29" s="305"/>
      <c r="K29" s="160" t="str">
        <f t="shared" si="0"/>
        <v/>
      </c>
      <c r="L29" s="158" t="str">
        <f>IF(OR(นักเรียน!N29="ออก",K29=""),"",ROUND(K29/$K$5*$L$5,0))</f>
        <v/>
      </c>
      <c r="M29" s="161" t="str">
        <f>IF(OR(นักเรียน!N29="ออก",L29=""),"",VLOOKUP(L29,grade3,5,TRUE))</f>
        <v/>
      </c>
      <c r="N29" s="23" t="str">
        <f>IF(OR(นักเรียน!N29="ออก",L29=""),"",VLOOKUP(L29,grade3,4,TRUE))</f>
        <v/>
      </c>
      <c r="O29" s="309"/>
      <c r="P29" s="310"/>
    </row>
    <row r="30" spans="2:16" ht="15.75" customHeight="1" x14ac:dyDescent="0.5">
      <c r="B30" s="30">
        <v>25</v>
      </c>
      <c r="C30" s="133" t="str">
        <f>IF(นักเรียน!C30="","",นักเรียน!C30)</f>
        <v/>
      </c>
      <c r="D30" s="597" t="str">
        <f>IF(นักเรียน!E30="","",นักเรียน!E30)</f>
        <v/>
      </c>
      <c r="E30" s="598"/>
      <c r="F30" s="305"/>
      <c r="G30" s="305"/>
      <c r="H30" s="305"/>
      <c r="I30" s="305"/>
      <c r="J30" s="305"/>
      <c r="K30" s="160" t="str">
        <f t="shared" si="0"/>
        <v/>
      </c>
      <c r="L30" s="158" t="str">
        <f>IF(OR(นักเรียน!N30="ออก",K30=""),"",ROUND(K30/$K$5*$L$5,0))</f>
        <v/>
      </c>
      <c r="M30" s="161" t="str">
        <f>IF(OR(นักเรียน!N30="ออก",L30=""),"",VLOOKUP(L30,grade3,5,TRUE))</f>
        <v/>
      </c>
      <c r="N30" s="23" t="str">
        <f>IF(OR(นักเรียน!N30="ออก",L30=""),"",VLOOKUP(L30,grade3,4,TRUE))</f>
        <v/>
      </c>
      <c r="O30" s="309"/>
      <c r="P30" s="310"/>
    </row>
    <row r="31" spans="2:16" ht="15.75" customHeight="1" x14ac:dyDescent="0.5">
      <c r="B31" s="31">
        <v>26</v>
      </c>
      <c r="C31" s="133" t="str">
        <f>IF(นักเรียน!C31="","",นักเรียน!C31)</f>
        <v/>
      </c>
      <c r="D31" s="597" t="str">
        <f>IF(นักเรียน!E31="","",นักเรียน!E31)</f>
        <v/>
      </c>
      <c r="E31" s="598"/>
      <c r="F31" s="305"/>
      <c r="G31" s="305"/>
      <c r="H31" s="305"/>
      <c r="I31" s="305"/>
      <c r="J31" s="305"/>
      <c r="K31" s="160" t="str">
        <f t="shared" si="0"/>
        <v/>
      </c>
      <c r="L31" s="158" t="str">
        <f>IF(OR(นักเรียน!N31="ออก",K31=""),"",ROUND(K31/$K$5*$L$5,0))</f>
        <v/>
      </c>
      <c r="M31" s="161" t="str">
        <f>IF(OR(นักเรียน!N31="ออก",L31=""),"",VLOOKUP(L31,grade3,5,TRUE))</f>
        <v/>
      </c>
      <c r="N31" s="23" t="str">
        <f>IF(OR(นักเรียน!N31="ออก",L31=""),"",VLOOKUP(L31,grade3,4,TRUE))</f>
        <v/>
      </c>
      <c r="O31" s="309"/>
      <c r="P31" s="310"/>
    </row>
    <row r="32" spans="2:16" ht="15.75" customHeight="1" x14ac:dyDescent="0.5">
      <c r="B32" s="31">
        <v>27</v>
      </c>
      <c r="C32" s="133" t="str">
        <f>IF(นักเรียน!C32="","",นักเรียน!C32)</f>
        <v/>
      </c>
      <c r="D32" s="597" t="str">
        <f>IF(นักเรียน!E32="","",นักเรียน!E32)</f>
        <v/>
      </c>
      <c r="E32" s="598"/>
      <c r="F32" s="312"/>
      <c r="G32" s="305"/>
      <c r="H32" s="305"/>
      <c r="I32" s="305"/>
      <c r="J32" s="306"/>
      <c r="K32" s="160" t="str">
        <f t="shared" si="0"/>
        <v/>
      </c>
      <c r="L32" s="158" t="str">
        <f>IF(OR(นักเรียน!N32="ออก",K32=""),"",ROUND(K32/$K$5*$L$5,0))</f>
        <v/>
      </c>
      <c r="M32" s="161" t="str">
        <f>IF(OR(นักเรียน!N32="ออก",L32=""),"",VLOOKUP(L32,grade3,5,TRUE))</f>
        <v/>
      </c>
      <c r="N32" s="23" t="str">
        <f>IF(OR(นักเรียน!N32="ออก",L32=""),"",VLOOKUP(L32,grade3,4,TRUE))</f>
        <v/>
      </c>
      <c r="O32" s="309"/>
      <c r="P32" s="310"/>
    </row>
    <row r="33" spans="2:16" ht="15.75" customHeight="1" x14ac:dyDescent="0.5">
      <c r="B33" s="31">
        <v>28</v>
      </c>
      <c r="C33" s="133" t="str">
        <f>IF(นักเรียน!C33="","",นักเรียน!C33)</f>
        <v/>
      </c>
      <c r="D33" s="597" t="str">
        <f>IF(นักเรียน!E33="","",นักเรียน!E33)</f>
        <v/>
      </c>
      <c r="E33" s="598"/>
      <c r="F33" s="312"/>
      <c r="G33" s="305"/>
      <c r="H33" s="305"/>
      <c r="I33" s="305"/>
      <c r="J33" s="306"/>
      <c r="K33" s="160" t="str">
        <f t="shared" si="0"/>
        <v/>
      </c>
      <c r="L33" s="158" t="str">
        <f>IF(OR(นักเรียน!N33="ออก",K33=""),"",ROUND(K33/$K$5*$L$5,0))</f>
        <v/>
      </c>
      <c r="M33" s="161" t="str">
        <f>IF(OR(นักเรียน!N33="ออก",L33=""),"",VLOOKUP(L33,grade3,5,TRUE))</f>
        <v/>
      </c>
      <c r="N33" s="23" t="str">
        <f>IF(OR(นักเรียน!N33="ออก",L33=""),"",VLOOKUP(L33,grade3,4,TRUE))</f>
        <v/>
      </c>
      <c r="O33" s="309"/>
      <c r="P33" s="310"/>
    </row>
    <row r="34" spans="2:16" ht="15.75" customHeight="1" x14ac:dyDescent="0.5">
      <c r="B34" s="30">
        <v>29</v>
      </c>
      <c r="C34" s="133" t="str">
        <f>IF(นักเรียน!C34="","",นักเรียน!C34)</f>
        <v/>
      </c>
      <c r="D34" s="597" t="str">
        <f>IF(นักเรียน!E34="","",นักเรียน!E34)</f>
        <v/>
      </c>
      <c r="E34" s="598"/>
      <c r="F34" s="312"/>
      <c r="G34" s="305"/>
      <c r="H34" s="305"/>
      <c r="I34" s="305"/>
      <c r="J34" s="306"/>
      <c r="K34" s="160" t="str">
        <f t="shared" si="0"/>
        <v/>
      </c>
      <c r="L34" s="158" t="str">
        <f>IF(OR(นักเรียน!N34="ออก",K34=""),"",ROUND(K34/$K$5*$L$5,0))</f>
        <v/>
      </c>
      <c r="M34" s="161" t="str">
        <f>IF(OR(นักเรียน!N34="ออก",L34=""),"",VLOOKUP(L34,grade3,5,TRUE))</f>
        <v/>
      </c>
      <c r="N34" s="23" t="str">
        <f>IF(OR(นักเรียน!N34="ออก",L34=""),"",VLOOKUP(L34,grade3,4,TRUE))</f>
        <v/>
      </c>
      <c r="O34" s="309"/>
      <c r="P34" s="310"/>
    </row>
    <row r="35" spans="2:16" ht="15.75" customHeight="1" x14ac:dyDescent="0.5">
      <c r="B35" s="31">
        <v>30</v>
      </c>
      <c r="C35" s="133" t="str">
        <f>IF(นักเรียน!C35="","",นักเรียน!C35)</f>
        <v/>
      </c>
      <c r="D35" s="597" t="str">
        <f>IF(นักเรียน!E35="","",นักเรียน!E35)</f>
        <v/>
      </c>
      <c r="E35" s="598"/>
      <c r="F35" s="312"/>
      <c r="G35" s="305"/>
      <c r="H35" s="305"/>
      <c r="I35" s="305"/>
      <c r="J35" s="306"/>
      <c r="K35" s="160" t="str">
        <f t="shared" si="0"/>
        <v/>
      </c>
      <c r="L35" s="158" t="str">
        <f>IF(OR(นักเรียน!N35="ออก",K35=""),"",ROUND(K35/$K$5*$L$5,0))</f>
        <v/>
      </c>
      <c r="M35" s="161" t="str">
        <f>IF(OR(นักเรียน!N35="ออก",L35=""),"",VLOOKUP(L35,grade3,5,TRUE))</f>
        <v/>
      </c>
      <c r="N35" s="23" t="str">
        <f>IF(OR(นักเรียน!N35="ออก",L35=""),"",VLOOKUP(L35,grade3,4,TRUE))</f>
        <v/>
      </c>
      <c r="O35" s="309"/>
      <c r="P35" s="310"/>
    </row>
    <row r="36" spans="2:16" ht="15.75" customHeight="1" x14ac:dyDescent="0.5">
      <c r="B36" s="31">
        <v>31</v>
      </c>
      <c r="C36" s="133" t="str">
        <f>IF(นักเรียน!C36="","",นักเรียน!C36)</f>
        <v/>
      </c>
      <c r="D36" s="597" t="str">
        <f>IF(นักเรียน!E36="","",นักเรียน!E36)</f>
        <v/>
      </c>
      <c r="E36" s="598"/>
      <c r="F36" s="312"/>
      <c r="G36" s="305"/>
      <c r="H36" s="305"/>
      <c r="I36" s="305"/>
      <c r="J36" s="306"/>
      <c r="K36" s="160" t="str">
        <f t="shared" si="0"/>
        <v/>
      </c>
      <c r="L36" s="158" t="str">
        <f>IF(OR(นักเรียน!N36="ออก",K36=""),"",ROUND(K36/$K$5*$L$5,0))</f>
        <v/>
      </c>
      <c r="M36" s="161" t="str">
        <f>IF(OR(นักเรียน!N36="ออก",L36=""),"",VLOOKUP(L36,grade3,5,TRUE))</f>
        <v/>
      </c>
      <c r="N36" s="23" t="str">
        <f>IF(OR(นักเรียน!N36="ออก",L36=""),"",VLOOKUP(L36,grade3,4,TRUE))</f>
        <v/>
      </c>
      <c r="O36" s="309"/>
      <c r="P36" s="310"/>
    </row>
    <row r="37" spans="2:16" ht="15.75" customHeight="1" x14ac:dyDescent="0.5">
      <c r="B37" s="31">
        <v>32</v>
      </c>
      <c r="C37" s="133" t="str">
        <f>IF(นักเรียน!C37="","",นักเรียน!C37)</f>
        <v/>
      </c>
      <c r="D37" s="597" t="str">
        <f>IF(นักเรียน!E37="","",นักเรียน!E37)</f>
        <v/>
      </c>
      <c r="E37" s="598"/>
      <c r="F37" s="312"/>
      <c r="G37" s="305"/>
      <c r="H37" s="305"/>
      <c r="I37" s="305"/>
      <c r="J37" s="306"/>
      <c r="K37" s="160" t="str">
        <f t="shared" si="0"/>
        <v/>
      </c>
      <c r="L37" s="158" t="str">
        <f>IF(OR(นักเรียน!N37="ออก",K37=""),"",ROUND(K37/$K$5*$L$5,0))</f>
        <v/>
      </c>
      <c r="M37" s="161" t="str">
        <f>IF(OR(นักเรียน!N37="ออก",L37=""),"",VLOOKUP(L37,grade3,5,TRUE))</f>
        <v/>
      </c>
      <c r="N37" s="23" t="str">
        <f>IF(OR(นักเรียน!N37="ออก",L37=""),"",VLOOKUP(L37,grade3,4,TRUE))</f>
        <v/>
      </c>
      <c r="O37" s="309"/>
      <c r="P37" s="310"/>
    </row>
    <row r="38" spans="2:16" ht="15.75" customHeight="1" x14ac:dyDescent="0.5">
      <c r="B38" s="31">
        <v>33</v>
      </c>
      <c r="C38" s="133" t="str">
        <f>IF(นักเรียน!C38="","",นักเรียน!C38)</f>
        <v/>
      </c>
      <c r="D38" s="597" t="str">
        <f>IF(นักเรียน!E38="","",นักเรียน!E38)</f>
        <v/>
      </c>
      <c r="E38" s="598"/>
      <c r="F38" s="312"/>
      <c r="G38" s="305"/>
      <c r="H38" s="305"/>
      <c r="I38" s="305"/>
      <c r="J38" s="306"/>
      <c r="K38" s="160" t="str">
        <f t="shared" si="0"/>
        <v/>
      </c>
      <c r="L38" s="158" t="str">
        <f>IF(OR(นักเรียน!N38="ออก",K38=""),"",ROUND(K38/$K$5*$L$5,0))</f>
        <v/>
      </c>
      <c r="M38" s="161" t="str">
        <f>IF(OR(นักเรียน!N38="ออก",L38=""),"",VLOOKUP(L38,grade3,5,TRUE))</f>
        <v/>
      </c>
      <c r="N38" s="23" t="str">
        <f>IF(OR(นักเรียน!N38="ออก",L38=""),"",VLOOKUP(L38,grade3,4,TRUE))</f>
        <v/>
      </c>
      <c r="O38" s="309"/>
      <c r="P38" s="310"/>
    </row>
    <row r="39" spans="2:16" ht="15.75" customHeight="1" x14ac:dyDescent="0.5">
      <c r="B39" s="31">
        <v>34</v>
      </c>
      <c r="C39" s="133" t="str">
        <f>IF(นักเรียน!C39="","",นักเรียน!C39)</f>
        <v/>
      </c>
      <c r="D39" s="597" t="str">
        <f>IF(นักเรียน!E39="","",นักเรียน!E39)</f>
        <v/>
      </c>
      <c r="E39" s="598"/>
      <c r="F39" s="312"/>
      <c r="G39" s="305"/>
      <c r="H39" s="305"/>
      <c r="I39" s="305"/>
      <c r="J39" s="306"/>
      <c r="K39" s="160" t="str">
        <f t="shared" si="0"/>
        <v/>
      </c>
      <c r="L39" s="158" t="str">
        <f>IF(OR(นักเรียน!N39="ออก",K39=""),"",ROUND(K39/$K$5*$L$5,0))</f>
        <v/>
      </c>
      <c r="M39" s="161" t="str">
        <f>IF(OR(นักเรียน!N39="ออก",L39=""),"",VLOOKUP(L39,grade3,5,TRUE))</f>
        <v/>
      </c>
      <c r="N39" s="23" t="str">
        <f>IF(OR(นักเรียน!N39="ออก",L39=""),"",VLOOKUP(L39,grade3,4,TRUE))</f>
        <v/>
      </c>
      <c r="O39" s="309"/>
      <c r="P39" s="310"/>
    </row>
    <row r="40" spans="2:16" ht="15.75" customHeight="1" x14ac:dyDescent="0.5">
      <c r="B40" s="31">
        <v>35</v>
      </c>
      <c r="C40" s="133" t="str">
        <f>IF(นักเรียน!C40="","",นักเรียน!C40)</f>
        <v/>
      </c>
      <c r="D40" s="597" t="str">
        <f>IF(นักเรียน!E40="","",นักเรียน!E40)</f>
        <v/>
      </c>
      <c r="E40" s="598"/>
      <c r="F40" s="312"/>
      <c r="G40" s="305"/>
      <c r="H40" s="305"/>
      <c r="I40" s="305"/>
      <c r="J40" s="306"/>
      <c r="K40" s="160" t="str">
        <f t="shared" si="0"/>
        <v/>
      </c>
      <c r="L40" s="158" t="str">
        <f>IF(OR(นักเรียน!N40="ออก",K40=""),"",ROUND(K40/$K$5*$L$5,0))</f>
        <v/>
      </c>
      <c r="M40" s="161" t="str">
        <f>IF(OR(นักเรียน!N40="ออก",L40=""),"",VLOOKUP(L40,grade3,5,TRUE))</f>
        <v/>
      </c>
      <c r="N40" s="23" t="str">
        <f>IF(OR(นักเรียน!N40="ออก",L40=""),"",VLOOKUP(L40,grade3,4,TRUE))</f>
        <v/>
      </c>
      <c r="O40" s="309"/>
      <c r="P40" s="310"/>
    </row>
    <row r="41" spans="2:16" ht="15.75" customHeight="1" x14ac:dyDescent="0.5">
      <c r="B41" s="31">
        <v>36</v>
      </c>
      <c r="C41" s="133" t="str">
        <f>IF(นักเรียน!C41="","",นักเรียน!C41)</f>
        <v/>
      </c>
      <c r="D41" s="597" t="str">
        <f>IF(นักเรียน!E41="","",นักเรียน!E41)</f>
        <v/>
      </c>
      <c r="E41" s="598"/>
      <c r="F41" s="312"/>
      <c r="G41" s="305"/>
      <c r="H41" s="305"/>
      <c r="I41" s="305"/>
      <c r="J41" s="306"/>
      <c r="K41" s="160" t="str">
        <f t="shared" si="0"/>
        <v/>
      </c>
      <c r="L41" s="158" t="str">
        <f>IF(OR(นักเรียน!N41="ออก",K41=""),"",ROUND(K41/$K$5*$L$5,0))</f>
        <v/>
      </c>
      <c r="M41" s="161" t="str">
        <f>IF(OR(นักเรียน!N41="ออก",L41=""),"",VLOOKUP(L41,grade3,5,TRUE))</f>
        <v/>
      </c>
      <c r="N41" s="23" t="str">
        <f>IF(OR(นักเรียน!N41="ออก",L41=""),"",VLOOKUP(L41,grade3,4,TRUE))</f>
        <v/>
      </c>
      <c r="O41" s="309"/>
      <c r="P41" s="310"/>
    </row>
    <row r="42" spans="2:16" ht="15.75" customHeight="1" x14ac:dyDescent="0.5">
      <c r="B42" s="31">
        <v>37</v>
      </c>
      <c r="C42" s="133" t="str">
        <f>IF(นักเรียน!C42="","",นักเรียน!C42)</f>
        <v/>
      </c>
      <c r="D42" s="597" t="str">
        <f>IF(นักเรียน!E42="","",นักเรียน!E42)</f>
        <v/>
      </c>
      <c r="E42" s="598"/>
      <c r="F42" s="312"/>
      <c r="G42" s="305"/>
      <c r="H42" s="305"/>
      <c r="I42" s="305"/>
      <c r="J42" s="306"/>
      <c r="K42" s="160" t="str">
        <f t="shared" si="0"/>
        <v/>
      </c>
      <c r="L42" s="158" t="str">
        <f>IF(OR(นักเรียน!N42="ออก",K42=""),"",ROUND(K42/$K$5*$L$5,0))</f>
        <v/>
      </c>
      <c r="M42" s="161" t="str">
        <f>IF(OR(นักเรียน!N42="ออก",L42=""),"",VLOOKUP(L42,grade3,5,TRUE))</f>
        <v/>
      </c>
      <c r="N42" s="23" t="str">
        <f>IF(OR(นักเรียน!N42="ออก",L42=""),"",VLOOKUP(L42,grade3,4,TRUE))</f>
        <v/>
      </c>
      <c r="O42" s="309"/>
      <c r="P42" s="310"/>
    </row>
    <row r="43" spans="2:16" ht="15.75" customHeight="1" x14ac:dyDescent="0.5">
      <c r="B43" s="31">
        <v>38</v>
      </c>
      <c r="C43" s="133" t="str">
        <f>IF(นักเรียน!C43="","",นักเรียน!C43)</f>
        <v/>
      </c>
      <c r="D43" s="597" t="str">
        <f>IF(นักเรียน!E43="","",นักเรียน!E43)</f>
        <v/>
      </c>
      <c r="E43" s="598"/>
      <c r="F43" s="312"/>
      <c r="G43" s="305"/>
      <c r="H43" s="305"/>
      <c r="I43" s="305"/>
      <c r="J43" s="306"/>
      <c r="K43" s="160" t="str">
        <f t="shared" si="0"/>
        <v/>
      </c>
      <c r="L43" s="158" t="str">
        <f>IF(OR(นักเรียน!N43="ออก",K43=""),"",ROUND(K43/$K$5*$L$5,0))</f>
        <v/>
      </c>
      <c r="M43" s="161" t="str">
        <f>IF(OR(นักเรียน!N43="ออก",L43=""),"",VLOOKUP(L43,grade3,5,TRUE))</f>
        <v/>
      </c>
      <c r="N43" s="23" t="str">
        <f>IF(OR(นักเรียน!N43="ออก",L43=""),"",VLOOKUP(L43,grade3,4,TRUE))</f>
        <v/>
      </c>
      <c r="O43" s="309"/>
      <c r="P43" s="310"/>
    </row>
    <row r="44" spans="2:16" ht="15.75" customHeight="1" x14ac:dyDescent="0.5">
      <c r="B44" s="31">
        <v>39</v>
      </c>
      <c r="C44" s="133" t="str">
        <f>IF(นักเรียน!C44="","",นักเรียน!C44)</f>
        <v/>
      </c>
      <c r="D44" s="597" t="str">
        <f>IF(นักเรียน!E44="","",นักเรียน!E44)</f>
        <v/>
      </c>
      <c r="E44" s="598"/>
      <c r="F44" s="312"/>
      <c r="G44" s="305"/>
      <c r="H44" s="305"/>
      <c r="I44" s="305"/>
      <c r="J44" s="306"/>
      <c r="K44" s="160" t="str">
        <f t="shared" si="0"/>
        <v/>
      </c>
      <c r="L44" s="158" t="str">
        <f>IF(OR(นักเรียน!N44="ออก",K44=""),"",ROUND(K44/$K$5*$L$5,0))</f>
        <v/>
      </c>
      <c r="M44" s="161" t="str">
        <f>IF(OR(นักเรียน!N44="ออก",L44=""),"",VLOOKUP(L44,grade3,5,TRUE))</f>
        <v/>
      </c>
      <c r="N44" s="23" t="str">
        <f>IF(OR(นักเรียน!N44="ออก",L44=""),"",VLOOKUP(L44,grade3,4,TRUE))</f>
        <v/>
      </c>
      <c r="O44" s="309"/>
      <c r="P44" s="310"/>
    </row>
    <row r="45" spans="2:16" ht="15.75" customHeight="1" x14ac:dyDescent="0.5">
      <c r="B45" s="31">
        <v>40</v>
      </c>
      <c r="C45" s="133" t="str">
        <f>IF(นักเรียน!C45="","",นักเรียน!C45)</f>
        <v/>
      </c>
      <c r="D45" s="597" t="str">
        <f>IF(นักเรียน!E45="","",นักเรียน!E45)</f>
        <v/>
      </c>
      <c r="E45" s="598"/>
      <c r="F45" s="312"/>
      <c r="G45" s="305"/>
      <c r="H45" s="305"/>
      <c r="I45" s="305"/>
      <c r="J45" s="306"/>
      <c r="K45" s="160" t="str">
        <f t="shared" si="0"/>
        <v/>
      </c>
      <c r="L45" s="158" t="str">
        <f>IF(OR(นักเรียน!N45="ออก",K45=""),"",ROUND(K45/$K$5*$L$5,0))</f>
        <v/>
      </c>
      <c r="M45" s="161" t="str">
        <f>IF(OR(นักเรียน!N45="ออก",L45=""),"",VLOOKUP(L45,grade3,5,TRUE))</f>
        <v/>
      </c>
      <c r="N45" s="23" t="str">
        <f>IF(OR(นักเรียน!N45="ออก",L45=""),"",VLOOKUP(L45,grade3,4,TRUE))</f>
        <v/>
      </c>
      <c r="O45" s="309"/>
      <c r="P45" s="310"/>
    </row>
    <row r="46" spans="2:16" ht="15.75" customHeight="1" x14ac:dyDescent="0.5">
      <c r="B46" s="136">
        <v>41</v>
      </c>
      <c r="C46" s="133" t="str">
        <f>IF(นักเรียน!C46="","",นักเรียน!C46)</f>
        <v/>
      </c>
      <c r="D46" s="597" t="str">
        <f>IF(นักเรียน!E46="","",นักเรียน!E46)</f>
        <v/>
      </c>
      <c r="E46" s="598"/>
      <c r="F46" s="312"/>
      <c r="G46" s="305"/>
      <c r="H46" s="305"/>
      <c r="I46" s="305"/>
      <c r="J46" s="306"/>
      <c r="K46" s="160" t="str">
        <f t="shared" ref="K46:K55" si="1">IF(SUM(F46:J46),SUM(F46:J46),"")</f>
        <v/>
      </c>
      <c r="L46" s="158" t="str">
        <f>IF(OR(นักเรียน!N46="ออก",K46=""),"",ROUND(K46/$K$5*$L$5,0))</f>
        <v/>
      </c>
      <c r="M46" s="161" t="str">
        <f>IF(OR(นักเรียน!N46="ออก",L46=""),"",VLOOKUP(L46,grade3,5,TRUE))</f>
        <v/>
      </c>
      <c r="N46" s="23" t="str">
        <f>IF(OR(นักเรียน!N46="ออก",L46=""),"",VLOOKUP(L46,grade3,4,TRUE))</f>
        <v/>
      </c>
      <c r="O46" s="309"/>
      <c r="P46" s="310"/>
    </row>
    <row r="47" spans="2:16" ht="15.75" customHeight="1" x14ac:dyDescent="0.5">
      <c r="B47" s="136">
        <v>42</v>
      </c>
      <c r="C47" s="133" t="str">
        <f>IF(นักเรียน!C47="","",นักเรียน!C47)</f>
        <v/>
      </c>
      <c r="D47" s="597" t="str">
        <f>IF(นักเรียน!E47="","",นักเรียน!E47)</f>
        <v/>
      </c>
      <c r="E47" s="598"/>
      <c r="F47" s="312"/>
      <c r="G47" s="305"/>
      <c r="H47" s="305"/>
      <c r="I47" s="305"/>
      <c r="J47" s="306"/>
      <c r="K47" s="160" t="str">
        <f t="shared" si="1"/>
        <v/>
      </c>
      <c r="L47" s="158" t="str">
        <f>IF(OR(นักเรียน!N47="ออก",K47=""),"",ROUND(K47/$K$5*$L$5,0))</f>
        <v/>
      </c>
      <c r="M47" s="161" t="str">
        <f>IF(OR(นักเรียน!N47="ออก",L47=""),"",VLOOKUP(L47,grade3,5,TRUE))</f>
        <v/>
      </c>
      <c r="N47" s="23" t="str">
        <f>IF(OR(นักเรียน!N47="ออก",L47=""),"",VLOOKUP(L47,grade3,4,TRUE))</f>
        <v/>
      </c>
      <c r="O47" s="309"/>
      <c r="P47" s="310"/>
    </row>
    <row r="48" spans="2:16" ht="15.75" customHeight="1" x14ac:dyDescent="0.5">
      <c r="B48" s="136">
        <v>43</v>
      </c>
      <c r="C48" s="133" t="str">
        <f>IF(นักเรียน!C48="","",นักเรียน!C48)</f>
        <v/>
      </c>
      <c r="D48" s="597" t="str">
        <f>IF(นักเรียน!E48="","",นักเรียน!E48)</f>
        <v/>
      </c>
      <c r="E48" s="598"/>
      <c r="F48" s="312"/>
      <c r="G48" s="305"/>
      <c r="H48" s="305"/>
      <c r="I48" s="305"/>
      <c r="J48" s="306"/>
      <c r="K48" s="160" t="str">
        <f t="shared" si="1"/>
        <v/>
      </c>
      <c r="L48" s="158" t="str">
        <f>IF(OR(นักเรียน!N48="ออก",K48=""),"",ROUND(K48/$K$5*$L$5,0))</f>
        <v/>
      </c>
      <c r="M48" s="161" t="str">
        <f>IF(OR(นักเรียน!N48="ออก",L48=""),"",VLOOKUP(L48,grade3,5,TRUE))</f>
        <v/>
      </c>
      <c r="N48" s="23" t="str">
        <f>IF(OR(นักเรียน!N48="ออก",L48=""),"",VLOOKUP(L48,grade3,4,TRUE))</f>
        <v/>
      </c>
      <c r="O48" s="309"/>
      <c r="P48" s="310"/>
    </row>
    <row r="49" spans="2:16" ht="15.75" customHeight="1" x14ac:dyDescent="0.5">
      <c r="B49" s="136">
        <v>44</v>
      </c>
      <c r="C49" s="133" t="str">
        <f>IF(นักเรียน!C49="","",นักเรียน!C49)</f>
        <v/>
      </c>
      <c r="D49" s="597" t="str">
        <f>IF(นักเรียน!E49="","",นักเรียน!E49)</f>
        <v/>
      </c>
      <c r="E49" s="598"/>
      <c r="F49" s="312"/>
      <c r="G49" s="305"/>
      <c r="H49" s="305"/>
      <c r="I49" s="305"/>
      <c r="J49" s="306"/>
      <c r="K49" s="160" t="str">
        <f t="shared" si="1"/>
        <v/>
      </c>
      <c r="L49" s="158" t="str">
        <f>IF(OR(นักเรียน!N49="ออก",K49=""),"",ROUND(K49/$K$5*$L$5,0))</f>
        <v/>
      </c>
      <c r="M49" s="161" t="str">
        <f>IF(OR(นักเรียน!N49="ออก",L49=""),"",VLOOKUP(L49,grade3,5,TRUE))</f>
        <v/>
      </c>
      <c r="N49" s="23" t="str">
        <f>IF(OR(นักเรียน!N49="ออก",L49=""),"",VLOOKUP(L49,grade3,4,TRUE))</f>
        <v/>
      </c>
      <c r="O49" s="309"/>
      <c r="P49" s="310"/>
    </row>
    <row r="50" spans="2:16" ht="15.75" customHeight="1" x14ac:dyDescent="0.5">
      <c r="B50" s="136">
        <v>45</v>
      </c>
      <c r="C50" s="133" t="str">
        <f>IF(นักเรียน!C50="","",นักเรียน!C50)</f>
        <v/>
      </c>
      <c r="D50" s="597" t="str">
        <f>IF(นักเรียน!E50="","",นักเรียน!E50)</f>
        <v/>
      </c>
      <c r="E50" s="598"/>
      <c r="F50" s="312"/>
      <c r="G50" s="305"/>
      <c r="H50" s="305"/>
      <c r="I50" s="305"/>
      <c r="J50" s="306"/>
      <c r="K50" s="160" t="str">
        <f t="shared" si="1"/>
        <v/>
      </c>
      <c r="L50" s="158" t="str">
        <f>IF(OR(นักเรียน!N50="ออก",K50=""),"",ROUND(K50/$K$5*$L$5,0))</f>
        <v/>
      </c>
      <c r="M50" s="161" t="str">
        <f>IF(OR(นักเรียน!N50="ออก",L50=""),"",VLOOKUP(L50,grade3,5,TRUE))</f>
        <v/>
      </c>
      <c r="N50" s="23" t="str">
        <f>IF(OR(นักเรียน!N50="ออก",L50=""),"",VLOOKUP(L50,grade3,4,TRUE))</f>
        <v/>
      </c>
      <c r="O50" s="309"/>
      <c r="P50" s="310"/>
    </row>
    <row r="51" spans="2:16" ht="15.75" customHeight="1" x14ac:dyDescent="0.5">
      <c r="B51" s="136">
        <v>46</v>
      </c>
      <c r="C51" s="133" t="str">
        <f>IF(นักเรียน!C51="","",นักเรียน!C51)</f>
        <v/>
      </c>
      <c r="D51" s="597" t="str">
        <f>IF(นักเรียน!E51="","",นักเรียน!E51)</f>
        <v/>
      </c>
      <c r="E51" s="598"/>
      <c r="F51" s="312"/>
      <c r="G51" s="305"/>
      <c r="H51" s="305"/>
      <c r="I51" s="305"/>
      <c r="J51" s="306"/>
      <c r="K51" s="160" t="str">
        <f t="shared" si="1"/>
        <v/>
      </c>
      <c r="L51" s="158" t="str">
        <f>IF(OR(นักเรียน!N51="ออก",K51=""),"",ROUND(K51/$K$5*$L$5,0))</f>
        <v/>
      </c>
      <c r="M51" s="161" t="str">
        <f>IF(OR(นักเรียน!N51="ออก",L51=""),"",VLOOKUP(L51,grade3,5,TRUE))</f>
        <v/>
      </c>
      <c r="N51" s="23" t="str">
        <f>IF(OR(นักเรียน!N51="ออก",L51=""),"",VLOOKUP(L51,grade3,4,TRUE))</f>
        <v/>
      </c>
      <c r="O51" s="309"/>
      <c r="P51" s="310"/>
    </row>
    <row r="52" spans="2:16" ht="15.75" customHeight="1" x14ac:dyDescent="0.5">
      <c r="B52" s="136">
        <v>47</v>
      </c>
      <c r="C52" s="133" t="str">
        <f>IF(นักเรียน!C52="","",นักเรียน!C52)</f>
        <v/>
      </c>
      <c r="D52" s="597" t="str">
        <f>IF(นักเรียน!E52="","",นักเรียน!E52)</f>
        <v/>
      </c>
      <c r="E52" s="598"/>
      <c r="F52" s="312"/>
      <c r="G52" s="305"/>
      <c r="H52" s="305"/>
      <c r="I52" s="305"/>
      <c r="J52" s="306"/>
      <c r="K52" s="160" t="str">
        <f t="shared" si="1"/>
        <v/>
      </c>
      <c r="L52" s="158" t="str">
        <f>IF(OR(นักเรียน!N52="ออก",K52=""),"",ROUND(K52/$K$5*$L$5,0))</f>
        <v/>
      </c>
      <c r="M52" s="161" t="str">
        <f>IF(OR(นักเรียน!N52="ออก",L52=""),"",VLOOKUP(L52,grade3,5,TRUE))</f>
        <v/>
      </c>
      <c r="N52" s="23" t="str">
        <f>IF(OR(นักเรียน!N52="ออก",L52=""),"",VLOOKUP(L52,grade3,4,TRUE))</f>
        <v/>
      </c>
      <c r="O52" s="309"/>
      <c r="P52" s="310"/>
    </row>
    <row r="53" spans="2:16" ht="15.75" customHeight="1" x14ac:dyDescent="0.5">
      <c r="B53" s="136">
        <v>48</v>
      </c>
      <c r="C53" s="133" t="str">
        <f>IF(นักเรียน!C53="","",นักเรียน!C53)</f>
        <v/>
      </c>
      <c r="D53" s="597" t="str">
        <f>IF(นักเรียน!E53="","",นักเรียน!E53)</f>
        <v/>
      </c>
      <c r="E53" s="598"/>
      <c r="F53" s="312"/>
      <c r="G53" s="305"/>
      <c r="H53" s="305"/>
      <c r="I53" s="305"/>
      <c r="J53" s="306"/>
      <c r="K53" s="160" t="str">
        <f t="shared" si="1"/>
        <v/>
      </c>
      <c r="L53" s="158" t="str">
        <f>IF(OR(นักเรียน!N53="ออก",K53=""),"",ROUND(K53/$K$5*$L$5,0))</f>
        <v/>
      </c>
      <c r="M53" s="161" t="str">
        <f>IF(OR(นักเรียน!N53="ออก",L53=""),"",VLOOKUP(L53,grade3,5,TRUE))</f>
        <v/>
      </c>
      <c r="N53" s="23" t="str">
        <f>IF(OR(นักเรียน!N53="ออก",L53=""),"",VLOOKUP(L53,grade3,4,TRUE))</f>
        <v/>
      </c>
      <c r="O53" s="309"/>
      <c r="P53" s="310"/>
    </row>
    <row r="54" spans="2:16" ht="15.75" customHeight="1" x14ac:dyDescent="0.5">
      <c r="B54" s="136">
        <v>49</v>
      </c>
      <c r="C54" s="133" t="str">
        <f>IF(นักเรียน!C54="","",นักเรียน!C54)</f>
        <v/>
      </c>
      <c r="D54" s="597" t="str">
        <f>IF(นักเรียน!E54="","",นักเรียน!E54)</f>
        <v/>
      </c>
      <c r="E54" s="598"/>
      <c r="F54" s="312"/>
      <c r="G54" s="305"/>
      <c r="H54" s="305"/>
      <c r="I54" s="305"/>
      <c r="J54" s="306"/>
      <c r="K54" s="160" t="str">
        <f t="shared" si="1"/>
        <v/>
      </c>
      <c r="L54" s="158" t="str">
        <f>IF(OR(นักเรียน!N54="ออก",K54=""),"",ROUND(K54/$K$5*$L$5,0))</f>
        <v/>
      </c>
      <c r="M54" s="161" t="str">
        <f>IF(OR(นักเรียน!N54="ออก",L54=""),"",VLOOKUP(L54,grade3,5,TRUE))</f>
        <v/>
      </c>
      <c r="N54" s="23" t="str">
        <f>IF(OR(นักเรียน!N54="ออก",L54=""),"",VLOOKUP(L54,grade3,4,TRUE))</f>
        <v/>
      </c>
      <c r="O54" s="309"/>
      <c r="P54" s="310"/>
    </row>
    <row r="55" spans="2:16" ht="15.75" customHeight="1" x14ac:dyDescent="0.5">
      <c r="B55" s="136">
        <v>50</v>
      </c>
      <c r="C55" s="133" t="str">
        <f>IF(นักเรียน!C55="","",นักเรียน!C55)</f>
        <v/>
      </c>
      <c r="D55" s="597" t="str">
        <f>IF(นักเรียน!E55="","",นักเรียน!E55)</f>
        <v/>
      </c>
      <c r="E55" s="598"/>
      <c r="F55" s="312"/>
      <c r="G55" s="305"/>
      <c r="H55" s="305"/>
      <c r="I55" s="305"/>
      <c r="J55" s="306"/>
      <c r="K55" s="160" t="str">
        <f t="shared" si="1"/>
        <v/>
      </c>
      <c r="L55" s="158" t="str">
        <f>IF(OR(นักเรียน!N55="ออก",K55=""),"",ROUND(K55/$K$5*$L$5,0))</f>
        <v/>
      </c>
      <c r="M55" s="161" t="str">
        <f>IF(OR(นักเรียน!N55="ออก",L55=""),"",VLOOKUP(L55,grade3,5,TRUE))</f>
        <v/>
      </c>
      <c r="N55" s="23" t="str">
        <f>IF(OR(นักเรียน!N55="ออก",L55=""),"",VLOOKUP(L55,grade3,4,TRUE))</f>
        <v/>
      </c>
      <c r="O55" s="309"/>
      <c r="P55" s="310"/>
    </row>
    <row r="56" spans="2:16" s="37" customFormat="1" ht="18" customHeight="1" x14ac:dyDescent="0.5">
      <c r="B56" s="38"/>
      <c r="C56" s="38"/>
      <c r="F56" s="38"/>
      <c r="G56" s="38"/>
      <c r="H56" s="38"/>
      <c r="I56" s="38"/>
      <c r="J56" s="38"/>
      <c r="K56" s="38"/>
      <c r="L56" s="301"/>
      <c r="M56" s="301"/>
    </row>
    <row r="57" spans="2:16" s="37" customFormat="1" ht="18" customHeight="1" x14ac:dyDescent="0.5">
      <c r="B57" s="38"/>
      <c r="C57" s="38"/>
      <c r="F57" s="38"/>
      <c r="G57" s="38"/>
      <c r="H57" s="38"/>
      <c r="I57" s="38"/>
      <c r="J57" s="38"/>
      <c r="K57" s="38"/>
      <c r="L57" s="301"/>
      <c r="M57" s="301"/>
    </row>
    <row r="58" spans="2:16" s="37" customFormat="1" ht="18" customHeight="1" x14ac:dyDescent="0.5">
      <c r="B58" s="38"/>
      <c r="C58" s="38"/>
      <c r="F58" s="38"/>
      <c r="G58" s="38"/>
      <c r="H58" s="38"/>
      <c r="I58" s="38"/>
      <c r="J58" s="38"/>
      <c r="K58" s="38"/>
      <c r="L58" s="301"/>
      <c r="M58" s="301"/>
    </row>
    <row r="59" spans="2:16" s="37" customFormat="1" ht="18" customHeight="1" x14ac:dyDescent="0.5">
      <c r="B59" s="38"/>
      <c r="C59" s="38"/>
      <c r="F59" s="38"/>
      <c r="G59" s="38"/>
      <c r="H59" s="38"/>
      <c r="I59" s="38"/>
      <c r="J59" s="38"/>
      <c r="K59" s="38"/>
      <c r="L59" s="301"/>
      <c r="M59" s="301"/>
    </row>
    <row r="60" spans="2:16" s="37" customFormat="1" ht="18" customHeight="1" x14ac:dyDescent="0.5">
      <c r="B60" s="38"/>
      <c r="C60" s="38"/>
      <c r="F60" s="38"/>
      <c r="G60" s="38"/>
      <c r="H60" s="38"/>
      <c r="I60" s="38"/>
      <c r="J60" s="38"/>
      <c r="K60" s="38"/>
      <c r="L60" s="301"/>
      <c r="M60" s="301"/>
    </row>
    <row r="61" spans="2:16" s="37" customFormat="1" ht="18" customHeight="1" x14ac:dyDescent="0.5">
      <c r="B61" s="38"/>
      <c r="C61" s="38"/>
      <c r="F61" s="38"/>
      <c r="G61" s="38"/>
      <c r="H61" s="38"/>
      <c r="I61" s="38"/>
      <c r="J61" s="38"/>
      <c r="K61" s="38"/>
      <c r="L61" s="301"/>
      <c r="M61" s="301"/>
    </row>
    <row r="62" spans="2:16" s="37" customFormat="1" ht="18" customHeight="1" x14ac:dyDescent="0.5">
      <c r="B62" s="38"/>
      <c r="C62" s="38"/>
      <c r="F62" s="38"/>
      <c r="G62" s="38"/>
      <c r="H62" s="38"/>
      <c r="I62" s="38"/>
      <c r="J62" s="38"/>
      <c r="K62" s="38"/>
      <c r="L62" s="301"/>
      <c r="M62" s="301"/>
    </row>
    <row r="63" spans="2:16" ht="18" customHeight="1" x14ac:dyDescent="0.5">
      <c r="F63" s="4"/>
      <c r="G63" s="4"/>
      <c r="H63" s="4"/>
      <c r="I63" s="4"/>
      <c r="J63" s="4"/>
    </row>
    <row r="64" spans="2:16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F32:J55">
    <cfRule type="cellIs" dxfId="64" priority="5" operator="lessThan">
      <formula>50%*F$5</formula>
    </cfRule>
  </conditionalFormatting>
  <conditionalFormatting sqref="L6:L55">
    <cfRule type="cellIs" dxfId="63" priority="4" operator="lessThan">
      <formula>50%*$L$5</formula>
    </cfRule>
  </conditionalFormatting>
  <conditionalFormatting sqref="M6:M55">
    <cfRule type="containsText" dxfId="62" priority="3" operator="containsText" text="0">
      <formula>NOT(ISERROR(SEARCH("0",M6)))</formula>
    </cfRule>
  </conditionalFormatting>
  <conditionalFormatting sqref="N6:N55">
    <cfRule type="containsText" dxfId="61" priority="2" operator="containsText" text="ไม่ผ่าน">
      <formula>NOT(ISERROR(SEARCH("ไม่ผ่าน",N6)))</formula>
    </cfRule>
  </conditionalFormatting>
  <conditionalFormatting sqref="F6:J31">
    <cfRule type="cellIs" dxfId="60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  <picture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L6" activePane="bottomRight" state="frozen"/>
      <selection activeCell="B1" sqref="B1"/>
      <selection pane="topRight" activeCell="B1" sqref="B1"/>
      <selection pane="bottomLeft" activeCell="B1" sqref="B1"/>
      <selection pane="bottomRight" activeCell="D73" sqref="D73"/>
    </sheetView>
  </sheetViews>
  <sheetFormatPr defaultRowHeight="18" customHeight="1" x14ac:dyDescent="0.5"/>
  <cols>
    <col min="1" max="1" width="8" style="37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3.5703125" style="1" customWidth="1"/>
    <col min="26" max="26" width="1.7109375" style="37" customWidth="1"/>
    <col min="27" max="36" width="9.140625" style="37"/>
    <col min="37" max="16384" width="9.140625" style="1"/>
  </cols>
  <sheetData>
    <row r="1" spans="1:36" s="37" customFormat="1" ht="42" customHeight="1" x14ac:dyDescent="0.5">
      <c r="B1" s="38"/>
      <c r="C1" s="38"/>
      <c r="G1" s="300" t="s">
        <v>367</v>
      </c>
      <c r="T1" s="38"/>
      <c r="U1" s="301"/>
      <c r="V1" s="301"/>
    </row>
    <row r="2" spans="1:36" ht="18" customHeight="1" thickBot="1" x14ac:dyDescent="0.55000000000000004">
      <c r="B2" s="621" t="s">
        <v>0</v>
      </c>
      <c r="C2" s="621" t="s">
        <v>1</v>
      </c>
      <c r="D2" s="623" t="s">
        <v>2</v>
      </c>
      <c r="E2" s="134"/>
      <c r="F2" s="626" t="s">
        <v>132</v>
      </c>
      <c r="G2" s="626"/>
      <c r="H2" s="626"/>
      <c r="I2" s="626"/>
      <c r="J2" s="626"/>
      <c r="K2" s="626"/>
      <c r="L2" s="626"/>
      <c r="M2" s="626"/>
      <c r="N2" s="626"/>
      <c r="O2" s="626"/>
      <c r="P2" s="636" t="str">
        <f>F2</f>
        <v>ผลการประเมินการอ่าน คิดวิเคราะห์และเขียน</v>
      </c>
      <c r="Q2" s="637"/>
      <c r="R2" s="637"/>
      <c r="S2" s="637"/>
      <c r="T2" s="637"/>
      <c r="U2" s="637"/>
      <c r="V2" s="637"/>
      <c r="W2" s="637"/>
      <c r="X2" s="638"/>
      <c r="Y2" s="639" t="s">
        <v>50</v>
      </c>
    </row>
    <row r="3" spans="1:36" s="4" customFormat="1" ht="18" customHeight="1" thickBot="1" x14ac:dyDescent="0.55000000000000004">
      <c r="A3" s="38"/>
      <c r="B3" s="621"/>
      <c r="C3" s="621"/>
      <c r="D3" s="623"/>
      <c r="E3" s="155"/>
      <c r="F3" s="653" t="str">
        <f>คิดวิเคราะห์!F3</f>
        <v>การอ่าน</v>
      </c>
      <c r="G3" s="654"/>
      <c r="H3" s="654"/>
      <c r="I3" s="654"/>
      <c r="J3" s="655"/>
      <c r="K3" s="653" t="s">
        <v>131</v>
      </c>
      <c r="L3" s="654"/>
      <c r="M3" s="654"/>
      <c r="N3" s="654"/>
      <c r="O3" s="655"/>
      <c r="P3" s="653" t="s">
        <v>130</v>
      </c>
      <c r="Q3" s="654"/>
      <c r="R3" s="654"/>
      <c r="S3" s="655"/>
      <c r="T3" s="656" t="s">
        <v>9</v>
      </c>
      <c r="U3" s="658" t="s">
        <v>126</v>
      </c>
      <c r="V3" s="659" t="s">
        <v>60</v>
      </c>
      <c r="W3" s="632" t="s">
        <v>128</v>
      </c>
      <c r="X3" s="642" t="s">
        <v>136</v>
      </c>
      <c r="Y3" s="639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</row>
    <row r="4" spans="1:36" ht="18" customHeight="1" x14ac:dyDescent="0.5">
      <c r="B4" s="621"/>
      <c r="C4" s="621"/>
      <c r="D4" s="624"/>
      <c r="E4" s="145" t="s">
        <v>133</v>
      </c>
      <c r="F4" s="368">
        <v>1</v>
      </c>
      <c r="G4" s="369">
        <v>2</v>
      </c>
      <c r="H4" s="165" t="s">
        <v>4</v>
      </c>
      <c r="I4" s="165" t="s">
        <v>126</v>
      </c>
      <c r="J4" s="652" t="s">
        <v>127</v>
      </c>
      <c r="K4" s="368">
        <v>3</v>
      </c>
      <c r="L4" s="369">
        <v>4</v>
      </c>
      <c r="M4" s="165" t="s">
        <v>4</v>
      </c>
      <c r="N4" s="165" t="s">
        <v>126</v>
      </c>
      <c r="O4" s="652" t="s">
        <v>127</v>
      </c>
      <c r="P4" s="368">
        <v>5</v>
      </c>
      <c r="Q4" s="165" t="s">
        <v>4</v>
      </c>
      <c r="R4" s="165" t="s">
        <v>126</v>
      </c>
      <c r="S4" s="652" t="s">
        <v>127</v>
      </c>
      <c r="T4" s="657"/>
      <c r="U4" s="606"/>
      <c r="V4" s="611"/>
      <c r="W4" s="614"/>
      <c r="X4" s="643"/>
      <c r="Y4" s="639"/>
    </row>
    <row r="5" spans="1:36" ht="18" customHeight="1" thickBot="1" x14ac:dyDescent="0.55000000000000004">
      <c r="B5" s="622"/>
      <c r="C5" s="622"/>
      <c r="D5" s="625"/>
      <c r="E5" s="146" t="s">
        <v>3</v>
      </c>
      <c r="F5" s="361">
        <f>IF(คิดวิเคราะห์!F5="","",คิดวิเคราะห์!F5)</f>
        <v>3</v>
      </c>
      <c r="G5" s="362">
        <f>IF(คิดวิเคราะห์!G5="","",คิดวิเคราะห์!G5)</f>
        <v>3</v>
      </c>
      <c r="H5" s="27">
        <f t="shared" ref="H5:H45" si="0">IF(SUM(F5:G5),SUM(F5:G5),"")</f>
        <v>6</v>
      </c>
      <c r="I5" s="24">
        <v>100</v>
      </c>
      <c r="J5" s="635"/>
      <c r="K5" s="361">
        <f>IF(คิดวิเคราะห์!H5="","",คิดวิเคราะห์!H5)</f>
        <v>3</v>
      </c>
      <c r="L5" s="362">
        <f>IF(คิดวิเคราะห์!I5="","",คิดวิเคราะห์!I5)</f>
        <v>3</v>
      </c>
      <c r="M5" s="27">
        <f>IF(SUM(K5:L5),SUM(K5:L5),"")</f>
        <v>6</v>
      </c>
      <c r="N5" s="24">
        <v>100</v>
      </c>
      <c r="O5" s="635"/>
      <c r="P5" s="361">
        <f>IF(คิดวิเคราะห์!J5="","",คิดวิเคราะห์!J5)</f>
        <v>3</v>
      </c>
      <c r="Q5" s="27">
        <f>IF(SUM(P5:P5),SUM(P5:P5),"")</f>
        <v>3</v>
      </c>
      <c r="R5" s="24">
        <v>100</v>
      </c>
      <c r="S5" s="635"/>
      <c r="T5" s="153">
        <f>IF(SUM(H5,M5,Q5),SUM(H5,M5,Q5),"")</f>
        <v>15</v>
      </c>
      <c r="U5" s="148">
        <v>100</v>
      </c>
      <c r="V5" s="612"/>
      <c r="W5" s="615"/>
      <c r="X5" s="644"/>
      <c r="Y5" s="640"/>
    </row>
    <row r="6" spans="1:36" ht="15.75" customHeight="1" x14ac:dyDescent="0.5">
      <c r="B6" s="30">
        <v>1</v>
      </c>
      <c r="C6" s="133" t="str">
        <f>IF(นักเรียน!C6="","",นักเรียน!C6)</f>
        <v/>
      </c>
      <c r="D6" s="599" t="str">
        <f>IF(นักเรียน!E6="","",นักเรียน!E6)</f>
        <v/>
      </c>
      <c r="E6" s="600"/>
      <c r="F6" s="366" t="str">
        <f>IF(คิดวิเคราะห์!F6="","",คิดวิเคราะห์!F6)</f>
        <v/>
      </c>
      <c r="G6" s="367" t="str">
        <f>IF(คิดวิเคราะห์!G6="","",คิดวิเคราะห์!G6)</f>
        <v/>
      </c>
      <c r="H6" s="21" t="str">
        <f t="shared" si="0"/>
        <v/>
      </c>
      <c r="I6" s="30" t="str">
        <f>IF(H6="","",ROUND(H6/$H$5*$I$5,0))</f>
        <v/>
      </c>
      <c r="J6" s="163" t="str">
        <f t="shared" ref="J6:J45" si="1">IF(I6="","",VLOOKUP(I6,grade3,4,TRUE))</f>
        <v/>
      </c>
      <c r="K6" s="366" t="str">
        <f>IF(คิดวิเคราะห์!H6="","",คิดวิเคราะห์!H6)</f>
        <v/>
      </c>
      <c r="L6" s="367" t="str">
        <f>IF(คิดวิเคราะห์!I6="","",คิดวิเคราะห์!I6)</f>
        <v/>
      </c>
      <c r="M6" s="21" t="str">
        <f t="shared" ref="M6:M45" si="2">IF(SUM(K6:L6),SUM(K6:L6),"")</f>
        <v/>
      </c>
      <c r="N6" s="30" t="str">
        <f>IF(M6="","",ROUND(M6/$M$5*$N$5,0))</f>
        <v/>
      </c>
      <c r="O6" s="163" t="str">
        <f t="shared" ref="O6:O45" si="3">IF(N6="","",VLOOKUP(N6,grade3,4,TRUE))</f>
        <v/>
      </c>
      <c r="P6" s="366" t="str">
        <f>IF(คิดวิเคราะห์!J6="","",คิดวิเคราะห์!J6)</f>
        <v/>
      </c>
      <c r="Q6" s="21" t="str">
        <f>IF(SUM(P6:P6),SUM(P6:P6),"")</f>
        <v/>
      </c>
      <c r="R6" s="30" t="str">
        <f>IF(Q6="","",ROUND(Q6/$Q$5*$R$5,0))</f>
        <v/>
      </c>
      <c r="S6" s="163" t="str">
        <f t="shared" ref="S6:S45" si="4">IF(R6="","",VLOOKUP(R6,grade3,4,TRUE))</f>
        <v/>
      </c>
      <c r="T6" s="164" t="str">
        <f t="shared" ref="T6:T45" si="5">IF(SUM(H6,M6,Q6),SUM(H6,M6,Q6),"")</f>
        <v/>
      </c>
      <c r="U6" s="22" t="str">
        <f>IF(OR(นักเรียน!N6="ออก",T6=""),"",ROUND(T6/$T$5*$U$5,0))</f>
        <v/>
      </c>
      <c r="V6" s="162" t="str">
        <f t="shared" ref="V6:V45" si="6">IF(U6="","",VLOOKUP(U6,grade3,5,TRUE))</f>
        <v/>
      </c>
      <c r="W6" s="138" t="str">
        <f t="shared" ref="W6:W45" si="7">IF(U6="","",VLOOKUP(U6,grade3,4,TRUE))</f>
        <v/>
      </c>
      <c r="X6" s="356" t="str">
        <f>IF(คุณลักษณะ!AB6="","",คุณลักษณะ!AB6)</f>
        <v/>
      </c>
      <c r="Y6" s="357"/>
    </row>
    <row r="7" spans="1:36" ht="15.75" customHeight="1" x14ac:dyDescent="0.5">
      <c r="B7" s="31">
        <v>2</v>
      </c>
      <c r="C7" s="133" t="str">
        <f>IF(นักเรียน!C7="","",นักเรียน!C7)</f>
        <v/>
      </c>
      <c r="D7" s="597" t="str">
        <f>IF(นักเรียน!E7="","",นักเรียน!E7)</f>
        <v/>
      </c>
      <c r="E7" s="598"/>
      <c r="F7" s="364" t="str">
        <f>IF(คิดวิเคราะห์!F7="","",คิดวิเคราะห์!F7)</f>
        <v/>
      </c>
      <c r="G7" s="365" t="str">
        <f>IF(คิดวิเคราะห์!G7="","",คิดวิเคราะห์!G7)</f>
        <v/>
      </c>
      <c r="H7" s="21" t="str">
        <f t="shared" si="0"/>
        <v/>
      </c>
      <c r="I7" s="30" t="str">
        <f t="shared" ref="I7:I45" si="8">IF(H7="","",ROUND(H7/$H$5*$I$5,0))</f>
        <v/>
      </c>
      <c r="J7" s="163" t="str">
        <f t="shared" si="1"/>
        <v/>
      </c>
      <c r="K7" s="364" t="str">
        <f>IF(คิดวิเคราะห์!H7="","",คิดวิเคราะห์!H7)</f>
        <v/>
      </c>
      <c r="L7" s="365" t="str">
        <f>IF(คิดวิเคราะห์!I7="","",คิดวิเคราะห์!I7)</f>
        <v/>
      </c>
      <c r="M7" s="29" t="str">
        <f t="shared" si="2"/>
        <v/>
      </c>
      <c r="N7" s="30" t="str">
        <f t="shared" ref="N7:N45" si="9">IF(M7="","",ROUND(M7/$M$5*$N$5,0))</f>
        <v/>
      </c>
      <c r="O7" s="163" t="str">
        <f t="shared" si="3"/>
        <v/>
      </c>
      <c r="P7" s="364" t="str">
        <f>IF(คิดวิเคราะห์!J7="","",คิดวิเคราะห์!J7)</f>
        <v/>
      </c>
      <c r="Q7" s="29" t="str">
        <f t="shared" ref="Q7:Q45" si="10">IF(SUM(P7:P7),SUM(P7:P7),"")</f>
        <v/>
      </c>
      <c r="R7" s="30" t="str">
        <f t="shared" ref="R7:R45" si="11">IF(Q7="","",ROUND(Q7/$Q$5*$R$5,0))</f>
        <v/>
      </c>
      <c r="S7" s="163" t="str">
        <f t="shared" si="4"/>
        <v/>
      </c>
      <c r="T7" s="137" t="str">
        <f t="shared" si="5"/>
        <v/>
      </c>
      <c r="U7" s="22" t="str">
        <f>IF(OR(นักเรียน!N7="ออก",T7=""),"",ROUND(T7/$T$5*$U$5,0))</f>
        <v/>
      </c>
      <c r="V7" s="162" t="str">
        <f t="shared" si="6"/>
        <v/>
      </c>
      <c r="W7" s="138" t="str">
        <f t="shared" si="7"/>
        <v/>
      </c>
      <c r="X7" s="356" t="str">
        <f>IF(คุณลักษณะ!AB7="","",คุณลักษณะ!AB7)</f>
        <v/>
      </c>
      <c r="Y7" s="358"/>
    </row>
    <row r="8" spans="1:36" ht="15.75" customHeight="1" x14ac:dyDescent="0.5">
      <c r="B8" s="31">
        <v>3</v>
      </c>
      <c r="C8" s="133" t="str">
        <f>IF(นักเรียน!C8="","",นักเรียน!C8)</f>
        <v/>
      </c>
      <c r="D8" s="597" t="str">
        <f>IF(นักเรียน!E8="","",นักเรียน!E8)</f>
        <v/>
      </c>
      <c r="E8" s="598"/>
      <c r="F8" s="364" t="str">
        <f>IF(คิดวิเคราะห์!F8="","",คิดวิเคราะห์!F8)</f>
        <v/>
      </c>
      <c r="G8" s="365" t="str">
        <f>IF(คิดวิเคราะห์!G8="","",คิดวิเคราะห์!G8)</f>
        <v/>
      </c>
      <c r="H8" s="21" t="str">
        <f t="shared" si="0"/>
        <v/>
      </c>
      <c r="I8" s="30" t="str">
        <f t="shared" si="8"/>
        <v/>
      </c>
      <c r="J8" s="163" t="str">
        <f t="shared" si="1"/>
        <v/>
      </c>
      <c r="K8" s="364" t="str">
        <f>IF(คิดวิเคราะห์!H8="","",คิดวิเคราะห์!H8)</f>
        <v/>
      </c>
      <c r="L8" s="365" t="str">
        <f>IF(คิดวิเคราะห์!I8="","",คิดวิเคราะห์!I8)</f>
        <v/>
      </c>
      <c r="M8" s="29" t="str">
        <f t="shared" si="2"/>
        <v/>
      </c>
      <c r="N8" s="30" t="str">
        <f t="shared" si="9"/>
        <v/>
      </c>
      <c r="O8" s="163" t="str">
        <f t="shared" si="3"/>
        <v/>
      </c>
      <c r="P8" s="364" t="str">
        <f>IF(คิดวิเคราะห์!J8="","",คิดวิเคราะห์!J8)</f>
        <v/>
      </c>
      <c r="Q8" s="29" t="str">
        <f t="shared" si="10"/>
        <v/>
      </c>
      <c r="R8" s="30" t="str">
        <f t="shared" si="11"/>
        <v/>
      </c>
      <c r="S8" s="163" t="str">
        <f t="shared" si="4"/>
        <v/>
      </c>
      <c r="T8" s="137" t="str">
        <f t="shared" si="5"/>
        <v/>
      </c>
      <c r="U8" s="22" t="str">
        <f>IF(OR(นักเรียน!N8="ออก",T8=""),"",ROUND(T8/$T$5*$U$5,0))</f>
        <v/>
      </c>
      <c r="V8" s="162" t="str">
        <f t="shared" si="6"/>
        <v/>
      </c>
      <c r="W8" s="138" t="str">
        <f t="shared" si="7"/>
        <v/>
      </c>
      <c r="X8" s="356" t="str">
        <f>IF(คุณลักษณะ!AB8="","",คุณลักษณะ!AB8)</f>
        <v/>
      </c>
      <c r="Y8" s="358"/>
    </row>
    <row r="9" spans="1:36" ht="15.75" customHeight="1" x14ac:dyDescent="0.5">
      <c r="B9" s="31">
        <v>4</v>
      </c>
      <c r="C9" s="133" t="str">
        <f>IF(นักเรียน!C9="","",นักเรียน!C9)</f>
        <v/>
      </c>
      <c r="D9" s="597" t="str">
        <f>IF(นักเรียน!E9="","",นักเรียน!E9)</f>
        <v/>
      </c>
      <c r="E9" s="598"/>
      <c r="F9" s="364" t="str">
        <f>IF(คิดวิเคราะห์!F9="","",คิดวิเคราะห์!F9)</f>
        <v/>
      </c>
      <c r="G9" s="365" t="str">
        <f>IF(คิดวิเคราะห์!G9="","",คิดวิเคราะห์!G9)</f>
        <v/>
      </c>
      <c r="H9" s="21" t="str">
        <f t="shared" si="0"/>
        <v/>
      </c>
      <c r="I9" s="30" t="str">
        <f t="shared" si="8"/>
        <v/>
      </c>
      <c r="J9" s="163" t="str">
        <f t="shared" si="1"/>
        <v/>
      </c>
      <c r="K9" s="364" t="str">
        <f>IF(คิดวิเคราะห์!H9="","",คิดวิเคราะห์!H9)</f>
        <v/>
      </c>
      <c r="L9" s="365" t="str">
        <f>IF(คิดวิเคราะห์!I9="","",คิดวิเคราะห์!I9)</f>
        <v/>
      </c>
      <c r="M9" s="29" t="str">
        <f t="shared" si="2"/>
        <v/>
      </c>
      <c r="N9" s="30" t="str">
        <f t="shared" si="9"/>
        <v/>
      </c>
      <c r="O9" s="163" t="str">
        <f t="shared" si="3"/>
        <v/>
      </c>
      <c r="P9" s="364" t="str">
        <f>IF(คิดวิเคราะห์!J9="","",คิดวิเคราะห์!J9)</f>
        <v/>
      </c>
      <c r="Q9" s="29" t="str">
        <f t="shared" si="10"/>
        <v/>
      </c>
      <c r="R9" s="30" t="str">
        <f t="shared" si="11"/>
        <v/>
      </c>
      <c r="S9" s="163" t="str">
        <f t="shared" si="4"/>
        <v/>
      </c>
      <c r="T9" s="137" t="str">
        <f t="shared" si="5"/>
        <v/>
      </c>
      <c r="U9" s="22" t="str">
        <f>IF(OR(นักเรียน!N9="ออก",T9=""),"",ROUND(T9/$T$5*$U$5,0))</f>
        <v/>
      </c>
      <c r="V9" s="162" t="str">
        <f t="shared" si="6"/>
        <v/>
      </c>
      <c r="W9" s="138" t="str">
        <f t="shared" si="7"/>
        <v/>
      </c>
      <c r="X9" s="356" t="str">
        <f>IF(คุณลักษณะ!AB9="","",คุณลักษณะ!AB9)</f>
        <v/>
      </c>
      <c r="Y9" s="358"/>
    </row>
    <row r="10" spans="1:36" ht="15.75" customHeight="1" x14ac:dyDescent="0.5">
      <c r="B10" s="30">
        <v>5</v>
      </c>
      <c r="C10" s="133" t="str">
        <f>IF(นักเรียน!C10="","",นักเรียน!C10)</f>
        <v/>
      </c>
      <c r="D10" s="597" t="str">
        <f>IF(นักเรียน!E10="","",นักเรียน!E10)</f>
        <v/>
      </c>
      <c r="E10" s="598"/>
      <c r="F10" s="364" t="str">
        <f>IF(คิดวิเคราะห์!F10="","",คิดวิเคราะห์!F10)</f>
        <v/>
      </c>
      <c r="G10" s="365" t="str">
        <f>IF(คิดวิเคราะห์!G10="","",คิดวิเคราะห์!G10)</f>
        <v/>
      </c>
      <c r="H10" s="21" t="str">
        <f t="shared" si="0"/>
        <v/>
      </c>
      <c r="I10" s="30" t="str">
        <f t="shared" si="8"/>
        <v/>
      </c>
      <c r="J10" s="163" t="str">
        <f t="shared" si="1"/>
        <v/>
      </c>
      <c r="K10" s="364" t="str">
        <f>IF(คิดวิเคราะห์!H10="","",คิดวิเคราะห์!H10)</f>
        <v/>
      </c>
      <c r="L10" s="365" t="str">
        <f>IF(คิดวิเคราะห์!I10="","",คิดวิเคราะห์!I10)</f>
        <v/>
      </c>
      <c r="M10" s="29" t="str">
        <f t="shared" si="2"/>
        <v/>
      </c>
      <c r="N10" s="30" t="str">
        <f t="shared" si="9"/>
        <v/>
      </c>
      <c r="O10" s="163" t="str">
        <f t="shared" si="3"/>
        <v/>
      </c>
      <c r="P10" s="364" t="str">
        <f>IF(คิดวิเคราะห์!J10="","",คิดวิเคราะห์!J10)</f>
        <v/>
      </c>
      <c r="Q10" s="29" t="str">
        <f t="shared" si="10"/>
        <v/>
      </c>
      <c r="R10" s="30" t="str">
        <f t="shared" si="11"/>
        <v/>
      </c>
      <c r="S10" s="163" t="str">
        <f t="shared" si="4"/>
        <v/>
      </c>
      <c r="T10" s="137" t="str">
        <f t="shared" si="5"/>
        <v/>
      </c>
      <c r="U10" s="22" t="str">
        <f>IF(OR(นักเรียน!N10="ออก",T10=""),"",ROUND(T10/$T$5*$U$5,0))</f>
        <v/>
      </c>
      <c r="V10" s="162" t="str">
        <f t="shared" si="6"/>
        <v/>
      </c>
      <c r="W10" s="138" t="str">
        <f t="shared" si="7"/>
        <v/>
      </c>
      <c r="X10" s="356" t="str">
        <f>IF(คุณลักษณะ!AB10="","",คุณลักษณะ!AB10)</f>
        <v/>
      </c>
      <c r="Y10" s="358"/>
    </row>
    <row r="11" spans="1:36" ht="15.75" customHeight="1" x14ac:dyDescent="0.5">
      <c r="B11" s="31">
        <v>6</v>
      </c>
      <c r="C11" s="133" t="str">
        <f>IF(นักเรียน!C11="","",นักเรียน!C11)</f>
        <v/>
      </c>
      <c r="D11" s="597" t="str">
        <f>IF(นักเรียน!E11="","",นักเรียน!E11)</f>
        <v/>
      </c>
      <c r="E11" s="598"/>
      <c r="F11" s="364" t="str">
        <f>IF(คิดวิเคราะห์!F11="","",คิดวิเคราะห์!F11)</f>
        <v/>
      </c>
      <c r="G11" s="365" t="str">
        <f>IF(คิดวิเคราะห์!G11="","",คิดวิเคราะห์!G11)</f>
        <v/>
      </c>
      <c r="H11" s="21" t="str">
        <f t="shared" si="0"/>
        <v/>
      </c>
      <c r="I11" s="30" t="str">
        <f t="shared" si="8"/>
        <v/>
      </c>
      <c r="J11" s="163" t="str">
        <f t="shared" si="1"/>
        <v/>
      </c>
      <c r="K11" s="364" t="str">
        <f>IF(คิดวิเคราะห์!H11="","",คิดวิเคราะห์!H11)</f>
        <v/>
      </c>
      <c r="L11" s="365" t="str">
        <f>IF(คิดวิเคราะห์!I11="","",คิดวิเคราะห์!I11)</f>
        <v/>
      </c>
      <c r="M11" s="29" t="str">
        <f t="shared" si="2"/>
        <v/>
      </c>
      <c r="N11" s="30" t="str">
        <f t="shared" si="9"/>
        <v/>
      </c>
      <c r="O11" s="163" t="str">
        <f t="shared" si="3"/>
        <v/>
      </c>
      <c r="P11" s="364" t="str">
        <f>IF(คิดวิเคราะห์!J11="","",คิดวิเคราะห์!J11)</f>
        <v/>
      </c>
      <c r="Q11" s="29" t="str">
        <f t="shared" si="10"/>
        <v/>
      </c>
      <c r="R11" s="30" t="str">
        <f t="shared" si="11"/>
        <v/>
      </c>
      <c r="S11" s="163" t="str">
        <f t="shared" si="4"/>
        <v/>
      </c>
      <c r="T11" s="137" t="str">
        <f t="shared" si="5"/>
        <v/>
      </c>
      <c r="U11" s="22" t="str">
        <f>IF(OR(นักเรียน!N11="ออก",T11=""),"",ROUND(T11/$T$5*$U$5,0))</f>
        <v/>
      </c>
      <c r="V11" s="162" t="str">
        <f t="shared" si="6"/>
        <v/>
      </c>
      <c r="W11" s="138" t="str">
        <f t="shared" si="7"/>
        <v/>
      </c>
      <c r="X11" s="356" t="str">
        <f>IF(คุณลักษณะ!AB11="","",คุณลักษณะ!AB11)</f>
        <v/>
      </c>
      <c r="Y11" s="358"/>
    </row>
    <row r="12" spans="1:36" ht="15.75" customHeight="1" x14ac:dyDescent="0.5">
      <c r="B12" s="31">
        <v>7</v>
      </c>
      <c r="C12" s="133" t="str">
        <f>IF(นักเรียน!C12="","",นักเรียน!C12)</f>
        <v/>
      </c>
      <c r="D12" s="597" t="str">
        <f>IF(นักเรียน!E12="","",นักเรียน!E12)</f>
        <v/>
      </c>
      <c r="E12" s="598"/>
      <c r="F12" s="364" t="str">
        <f>IF(คิดวิเคราะห์!F12="","",คิดวิเคราะห์!F12)</f>
        <v/>
      </c>
      <c r="G12" s="365" t="str">
        <f>IF(คิดวิเคราะห์!G12="","",คิดวิเคราะห์!G12)</f>
        <v/>
      </c>
      <c r="H12" s="21" t="str">
        <f t="shared" si="0"/>
        <v/>
      </c>
      <c r="I12" s="30" t="str">
        <f t="shared" si="8"/>
        <v/>
      </c>
      <c r="J12" s="163" t="str">
        <f t="shared" si="1"/>
        <v/>
      </c>
      <c r="K12" s="364" t="str">
        <f>IF(คิดวิเคราะห์!H12="","",คิดวิเคราะห์!H12)</f>
        <v/>
      </c>
      <c r="L12" s="365" t="str">
        <f>IF(คิดวิเคราะห์!I12="","",คิดวิเคราะห์!I12)</f>
        <v/>
      </c>
      <c r="M12" s="29" t="str">
        <f t="shared" si="2"/>
        <v/>
      </c>
      <c r="N12" s="30" t="str">
        <f t="shared" si="9"/>
        <v/>
      </c>
      <c r="O12" s="163" t="str">
        <f t="shared" si="3"/>
        <v/>
      </c>
      <c r="P12" s="364" t="str">
        <f>IF(คิดวิเคราะห์!J12="","",คิดวิเคราะห์!J12)</f>
        <v/>
      </c>
      <c r="Q12" s="29" t="str">
        <f t="shared" si="10"/>
        <v/>
      </c>
      <c r="R12" s="30" t="str">
        <f t="shared" si="11"/>
        <v/>
      </c>
      <c r="S12" s="163" t="str">
        <f t="shared" si="4"/>
        <v/>
      </c>
      <c r="T12" s="137" t="str">
        <f t="shared" si="5"/>
        <v/>
      </c>
      <c r="U12" s="22" t="str">
        <f>IF(OR(นักเรียน!N12="ออก",T12=""),"",ROUND(T12/$T$5*$U$5,0))</f>
        <v/>
      </c>
      <c r="V12" s="162" t="str">
        <f t="shared" si="6"/>
        <v/>
      </c>
      <c r="W12" s="138" t="str">
        <f t="shared" si="7"/>
        <v/>
      </c>
      <c r="X12" s="356" t="str">
        <f>IF(คุณลักษณะ!AB12="","",คุณลักษณะ!AB12)</f>
        <v/>
      </c>
      <c r="Y12" s="358"/>
    </row>
    <row r="13" spans="1:36" ht="15.75" customHeight="1" x14ac:dyDescent="0.5">
      <c r="B13" s="31">
        <v>8</v>
      </c>
      <c r="C13" s="133" t="str">
        <f>IF(นักเรียน!C13="","",นักเรียน!C13)</f>
        <v/>
      </c>
      <c r="D13" s="597" t="str">
        <f>IF(นักเรียน!E13="","",นักเรียน!E13)</f>
        <v/>
      </c>
      <c r="E13" s="598"/>
      <c r="F13" s="364" t="str">
        <f>IF(คิดวิเคราะห์!F13="","",คิดวิเคราะห์!F13)</f>
        <v/>
      </c>
      <c r="G13" s="365" t="str">
        <f>IF(คิดวิเคราะห์!G13="","",คิดวิเคราะห์!G13)</f>
        <v/>
      </c>
      <c r="H13" s="21" t="str">
        <f t="shared" si="0"/>
        <v/>
      </c>
      <c r="I13" s="30" t="str">
        <f t="shared" si="8"/>
        <v/>
      </c>
      <c r="J13" s="163" t="str">
        <f t="shared" si="1"/>
        <v/>
      </c>
      <c r="K13" s="364" t="str">
        <f>IF(คิดวิเคราะห์!H13="","",คิดวิเคราะห์!H13)</f>
        <v/>
      </c>
      <c r="L13" s="365" t="str">
        <f>IF(คิดวิเคราะห์!I13="","",คิดวิเคราะห์!I13)</f>
        <v/>
      </c>
      <c r="M13" s="29" t="str">
        <f t="shared" si="2"/>
        <v/>
      </c>
      <c r="N13" s="30" t="str">
        <f t="shared" si="9"/>
        <v/>
      </c>
      <c r="O13" s="163" t="str">
        <f t="shared" si="3"/>
        <v/>
      </c>
      <c r="P13" s="364" t="str">
        <f>IF(คิดวิเคราะห์!J13="","",คิดวิเคราะห์!J13)</f>
        <v/>
      </c>
      <c r="Q13" s="29" t="str">
        <f t="shared" si="10"/>
        <v/>
      </c>
      <c r="R13" s="30" t="str">
        <f t="shared" si="11"/>
        <v/>
      </c>
      <c r="S13" s="163" t="str">
        <f t="shared" si="4"/>
        <v/>
      </c>
      <c r="T13" s="137" t="str">
        <f t="shared" si="5"/>
        <v/>
      </c>
      <c r="U13" s="22" t="str">
        <f>IF(OR(นักเรียน!N13="ออก",T13=""),"",ROUND(T13/$T$5*$U$5,0))</f>
        <v/>
      </c>
      <c r="V13" s="162" t="str">
        <f t="shared" si="6"/>
        <v/>
      </c>
      <c r="W13" s="138" t="str">
        <f t="shared" si="7"/>
        <v/>
      </c>
      <c r="X13" s="356" t="str">
        <f>IF(คุณลักษณะ!AB13="","",คุณลักษณะ!AB13)</f>
        <v/>
      </c>
      <c r="Y13" s="358"/>
    </row>
    <row r="14" spans="1:36" ht="15.75" customHeight="1" x14ac:dyDescent="0.5">
      <c r="B14" s="30">
        <v>9</v>
      </c>
      <c r="C14" s="133" t="str">
        <f>IF(นักเรียน!C14="","",นักเรียน!C14)</f>
        <v/>
      </c>
      <c r="D14" s="597" t="str">
        <f>IF(นักเรียน!E14="","",นักเรียน!E14)</f>
        <v/>
      </c>
      <c r="E14" s="598"/>
      <c r="F14" s="364" t="str">
        <f>IF(คิดวิเคราะห์!F14="","",คิดวิเคราะห์!F14)</f>
        <v/>
      </c>
      <c r="G14" s="365" t="str">
        <f>IF(คิดวิเคราะห์!G14="","",คิดวิเคราะห์!G14)</f>
        <v/>
      </c>
      <c r="H14" s="21" t="str">
        <f t="shared" si="0"/>
        <v/>
      </c>
      <c r="I14" s="30" t="str">
        <f t="shared" si="8"/>
        <v/>
      </c>
      <c r="J14" s="163" t="str">
        <f t="shared" si="1"/>
        <v/>
      </c>
      <c r="K14" s="364" t="str">
        <f>IF(คิดวิเคราะห์!H14="","",คิดวิเคราะห์!H14)</f>
        <v/>
      </c>
      <c r="L14" s="365" t="str">
        <f>IF(คิดวิเคราะห์!I14="","",คิดวิเคราะห์!I14)</f>
        <v/>
      </c>
      <c r="M14" s="29" t="str">
        <f t="shared" si="2"/>
        <v/>
      </c>
      <c r="N14" s="30" t="str">
        <f t="shared" si="9"/>
        <v/>
      </c>
      <c r="O14" s="163" t="str">
        <f t="shared" si="3"/>
        <v/>
      </c>
      <c r="P14" s="364" t="str">
        <f>IF(คิดวิเคราะห์!J14="","",คิดวิเคราะห์!J14)</f>
        <v/>
      </c>
      <c r="Q14" s="29" t="str">
        <f t="shared" si="10"/>
        <v/>
      </c>
      <c r="R14" s="30" t="str">
        <f t="shared" si="11"/>
        <v/>
      </c>
      <c r="S14" s="163" t="str">
        <f t="shared" si="4"/>
        <v/>
      </c>
      <c r="T14" s="137" t="str">
        <f t="shared" si="5"/>
        <v/>
      </c>
      <c r="U14" s="22" t="str">
        <f>IF(OR(นักเรียน!N14="ออก",T14=""),"",ROUND(T14/$T$5*$U$5,0))</f>
        <v/>
      </c>
      <c r="V14" s="162" t="str">
        <f t="shared" si="6"/>
        <v/>
      </c>
      <c r="W14" s="138" t="str">
        <f t="shared" si="7"/>
        <v/>
      </c>
      <c r="X14" s="356" t="str">
        <f>IF(คุณลักษณะ!AB14="","",คุณลักษณะ!AB14)</f>
        <v/>
      </c>
      <c r="Y14" s="358"/>
    </row>
    <row r="15" spans="1:36" ht="15.75" customHeight="1" x14ac:dyDescent="0.5">
      <c r="B15" s="31">
        <v>10</v>
      </c>
      <c r="C15" s="133" t="str">
        <f>IF(นักเรียน!C15="","",นักเรียน!C15)</f>
        <v/>
      </c>
      <c r="D15" s="597" t="str">
        <f>IF(นักเรียน!E15="","",นักเรียน!E15)</f>
        <v/>
      </c>
      <c r="E15" s="598"/>
      <c r="F15" s="364" t="str">
        <f>IF(คิดวิเคราะห์!F15="","",คิดวิเคราะห์!F15)</f>
        <v/>
      </c>
      <c r="G15" s="365" t="str">
        <f>IF(คิดวิเคราะห์!G15="","",คิดวิเคราะห์!G15)</f>
        <v/>
      </c>
      <c r="H15" s="21" t="str">
        <f t="shared" si="0"/>
        <v/>
      </c>
      <c r="I15" s="30" t="str">
        <f t="shared" si="8"/>
        <v/>
      </c>
      <c r="J15" s="163" t="str">
        <f t="shared" si="1"/>
        <v/>
      </c>
      <c r="K15" s="364" t="str">
        <f>IF(คิดวิเคราะห์!H15="","",คิดวิเคราะห์!H15)</f>
        <v/>
      </c>
      <c r="L15" s="365" t="str">
        <f>IF(คิดวิเคราะห์!I15="","",คิดวิเคราะห์!I15)</f>
        <v/>
      </c>
      <c r="M15" s="29" t="str">
        <f t="shared" si="2"/>
        <v/>
      </c>
      <c r="N15" s="30" t="str">
        <f t="shared" si="9"/>
        <v/>
      </c>
      <c r="O15" s="163" t="str">
        <f t="shared" si="3"/>
        <v/>
      </c>
      <c r="P15" s="364" t="str">
        <f>IF(คิดวิเคราะห์!J15="","",คิดวิเคราะห์!J15)</f>
        <v/>
      </c>
      <c r="Q15" s="29" t="str">
        <f t="shared" si="10"/>
        <v/>
      </c>
      <c r="R15" s="30" t="str">
        <f t="shared" si="11"/>
        <v/>
      </c>
      <c r="S15" s="163" t="str">
        <f t="shared" si="4"/>
        <v/>
      </c>
      <c r="T15" s="137" t="str">
        <f t="shared" si="5"/>
        <v/>
      </c>
      <c r="U15" s="22" t="str">
        <f>IF(OR(นักเรียน!N15="ออก",T15=""),"",ROUND(T15/$T$5*$U$5,0))</f>
        <v/>
      </c>
      <c r="V15" s="162" t="str">
        <f t="shared" si="6"/>
        <v/>
      </c>
      <c r="W15" s="138" t="str">
        <f t="shared" si="7"/>
        <v/>
      </c>
      <c r="X15" s="356" t="str">
        <f>IF(คุณลักษณะ!AB15="","",คุณลักษณะ!AB15)</f>
        <v/>
      </c>
      <c r="Y15" s="358"/>
    </row>
    <row r="16" spans="1:36" ht="15.75" customHeight="1" x14ac:dyDescent="0.5">
      <c r="B16" s="31">
        <v>11</v>
      </c>
      <c r="C16" s="133" t="str">
        <f>IF(นักเรียน!C16="","",นักเรียน!C16)</f>
        <v/>
      </c>
      <c r="D16" s="597" t="str">
        <f>IF(นักเรียน!E16="","",นักเรียน!E16)</f>
        <v/>
      </c>
      <c r="E16" s="598"/>
      <c r="F16" s="364" t="str">
        <f>IF(คิดวิเคราะห์!F16="","",คิดวิเคราะห์!F16)</f>
        <v/>
      </c>
      <c r="G16" s="365" t="str">
        <f>IF(คิดวิเคราะห์!G16="","",คิดวิเคราะห์!G16)</f>
        <v/>
      </c>
      <c r="H16" s="21" t="str">
        <f t="shared" si="0"/>
        <v/>
      </c>
      <c r="I16" s="30" t="str">
        <f t="shared" si="8"/>
        <v/>
      </c>
      <c r="J16" s="163" t="str">
        <f t="shared" si="1"/>
        <v/>
      </c>
      <c r="K16" s="364" t="str">
        <f>IF(คิดวิเคราะห์!H16="","",คิดวิเคราะห์!H16)</f>
        <v/>
      </c>
      <c r="L16" s="365" t="str">
        <f>IF(คิดวิเคราะห์!I16="","",คิดวิเคราะห์!I16)</f>
        <v/>
      </c>
      <c r="M16" s="29" t="str">
        <f t="shared" si="2"/>
        <v/>
      </c>
      <c r="N16" s="30" t="str">
        <f t="shared" si="9"/>
        <v/>
      </c>
      <c r="O16" s="163" t="str">
        <f t="shared" si="3"/>
        <v/>
      </c>
      <c r="P16" s="364" t="str">
        <f>IF(คิดวิเคราะห์!J16="","",คิดวิเคราะห์!J16)</f>
        <v/>
      </c>
      <c r="Q16" s="29" t="str">
        <f t="shared" si="10"/>
        <v/>
      </c>
      <c r="R16" s="30" t="str">
        <f t="shared" si="11"/>
        <v/>
      </c>
      <c r="S16" s="163" t="str">
        <f t="shared" si="4"/>
        <v/>
      </c>
      <c r="T16" s="137" t="str">
        <f t="shared" si="5"/>
        <v/>
      </c>
      <c r="U16" s="22" t="str">
        <f>IF(OR(นักเรียน!N16="ออก",T16=""),"",ROUND(T16/$T$5*$U$5,0))</f>
        <v/>
      </c>
      <c r="V16" s="162" t="str">
        <f t="shared" si="6"/>
        <v/>
      </c>
      <c r="W16" s="138" t="str">
        <f t="shared" si="7"/>
        <v/>
      </c>
      <c r="X16" s="356" t="str">
        <f>IF(คุณลักษณะ!AB16="","",คุณลักษณะ!AB16)</f>
        <v/>
      </c>
      <c r="Y16" s="358"/>
    </row>
    <row r="17" spans="2:25" ht="15.75" customHeight="1" x14ac:dyDescent="0.5">
      <c r="B17" s="31">
        <v>12</v>
      </c>
      <c r="C17" s="133" t="str">
        <f>IF(นักเรียน!C17="","",นักเรียน!C17)</f>
        <v/>
      </c>
      <c r="D17" s="597" t="str">
        <f>IF(นักเรียน!E17="","",นักเรียน!E17)</f>
        <v/>
      </c>
      <c r="E17" s="598"/>
      <c r="F17" s="364" t="str">
        <f>IF(คิดวิเคราะห์!F17="","",คิดวิเคราะห์!F17)</f>
        <v/>
      </c>
      <c r="G17" s="365" t="str">
        <f>IF(คิดวิเคราะห์!G17="","",คิดวิเคราะห์!G17)</f>
        <v/>
      </c>
      <c r="H17" s="21" t="str">
        <f t="shared" si="0"/>
        <v/>
      </c>
      <c r="I17" s="30" t="str">
        <f t="shared" si="8"/>
        <v/>
      </c>
      <c r="J17" s="163" t="str">
        <f t="shared" si="1"/>
        <v/>
      </c>
      <c r="K17" s="364" t="str">
        <f>IF(คิดวิเคราะห์!H17="","",คิดวิเคราะห์!H17)</f>
        <v/>
      </c>
      <c r="L17" s="365" t="str">
        <f>IF(คิดวิเคราะห์!I17="","",คิดวิเคราะห์!I17)</f>
        <v/>
      </c>
      <c r="M17" s="29" t="str">
        <f t="shared" si="2"/>
        <v/>
      </c>
      <c r="N17" s="30" t="str">
        <f t="shared" si="9"/>
        <v/>
      </c>
      <c r="O17" s="163" t="str">
        <f t="shared" si="3"/>
        <v/>
      </c>
      <c r="P17" s="364" t="str">
        <f>IF(คิดวิเคราะห์!J17="","",คิดวิเคราะห์!J17)</f>
        <v/>
      </c>
      <c r="Q17" s="29" t="str">
        <f t="shared" si="10"/>
        <v/>
      </c>
      <c r="R17" s="30" t="str">
        <f t="shared" si="11"/>
        <v/>
      </c>
      <c r="S17" s="163" t="str">
        <f t="shared" si="4"/>
        <v/>
      </c>
      <c r="T17" s="137" t="str">
        <f t="shared" si="5"/>
        <v/>
      </c>
      <c r="U17" s="22" t="str">
        <f>IF(OR(นักเรียน!N17="ออก",T17=""),"",ROUND(T17/$T$5*$U$5,0))</f>
        <v/>
      </c>
      <c r="V17" s="162" t="str">
        <f t="shared" si="6"/>
        <v/>
      </c>
      <c r="W17" s="138" t="str">
        <f t="shared" si="7"/>
        <v/>
      </c>
      <c r="X17" s="356" t="str">
        <f>IF(คุณลักษณะ!AB17="","",คุณลักษณะ!AB17)</f>
        <v/>
      </c>
      <c r="Y17" s="358"/>
    </row>
    <row r="18" spans="2:25" ht="15.75" customHeight="1" x14ac:dyDescent="0.5">
      <c r="B18" s="30">
        <v>13</v>
      </c>
      <c r="C18" s="133" t="str">
        <f>IF(นักเรียน!C18="","",นักเรียน!C18)</f>
        <v/>
      </c>
      <c r="D18" s="597" t="str">
        <f>IF(นักเรียน!E18="","",นักเรียน!E18)</f>
        <v/>
      </c>
      <c r="E18" s="598"/>
      <c r="F18" s="364" t="str">
        <f>IF(คิดวิเคราะห์!F18="","",คิดวิเคราะห์!F18)</f>
        <v/>
      </c>
      <c r="G18" s="365" t="str">
        <f>IF(คิดวิเคราะห์!G18="","",คิดวิเคราะห์!G18)</f>
        <v/>
      </c>
      <c r="H18" s="21" t="str">
        <f t="shared" si="0"/>
        <v/>
      </c>
      <c r="I18" s="30" t="str">
        <f t="shared" si="8"/>
        <v/>
      </c>
      <c r="J18" s="163" t="str">
        <f t="shared" si="1"/>
        <v/>
      </c>
      <c r="K18" s="364" t="str">
        <f>IF(คิดวิเคราะห์!H18="","",คิดวิเคราะห์!H18)</f>
        <v/>
      </c>
      <c r="L18" s="365" t="str">
        <f>IF(คิดวิเคราะห์!I18="","",คิดวิเคราะห์!I18)</f>
        <v/>
      </c>
      <c r="M18" s="29" t="str">
        <f t="shared" si="2"/>
        <v/>
      </c>
      <c r="N18" s="30" t="str">
        <f t="shared" si="9"/>
        <v/>
      </c>
      <c r="O18" s="163" t="str">
        <f t="shared" si="3"/>
        <v/>
      </c>
      <c r="P18" s="364" t="str">
        <f>IF(คิดวิเคราะห์!J18="","",คิดวิเคราะห์!J18)</f>
        <v/>
      </c>
      <c r="Q18" s="29" t="str">
        <f t="shared" si="10"/>
        <v/>
      </c>
      <c r="R18" s="30" t="str">
        <f t="shared" si="11"/>
        <v/>
      </c>
      <c r="S18" s="163" t="str">
        <f t="shared" si="4"/>
        <v/>
      </c>
      <c r="T18" s="137" t="str">
        <f t="shared" si="5"/>
        <v/>
      </c>
      <c r="U18" s="22" t="str">
        <f>IF(OR(นักเรียน!N18="ออก",T18=""),"",ROUND(T18/$T$5*$U$5,0))</f>
        <v/>
      </c>
      <c r="V18" s="162" t="str">
        <f t="shared" si="6"/>
        <v/>
      </c>
      <c r="W18" s="138" t="str">
        <f t="shared" si="7"/>
        <v/>
      </c>
      <c r="X18" s="356" t="str">
        <f>IF(คุณลักษณะ!AB18="","",คุณลักษณะ!AB18)</f>
        <v/>
      </c>
      <c r="Y18" s="358"/>
    </row>
    <row r="19" spans="2:25" ht="15.75" customHeight="1" x14ac:dyDescent="0.5">
      <c r="B19" s="31">
        <v>14</v>
      </c>
      <c r="C19" s="133" t="str">
        <f>IF(นักเรียน!C19="","",นักเรียน!C19)</f>
        <v/>
      </c>
      <c r="D19" s="597" t="str">
        <f>IF(นักเรียน!E19="","",นักเรียน!E19)</f>
        <v/>
      </c>
      <c r="E19" s="598"/>
      <c r="F19" s="364" t="str">
        <f>IF(คิดวิเคราะห์!F19="","",คิดวิเคราะห์!F19)</f>
        <v/>
      </c>
      <c r="G19" s="365" t="str">
        <f>IF(คิดวิเคราะห์!G19="","",คิดวิเคราะห์!G19)</f>
        <v/>
      </c>
      <c r="H19" s="21" t="str">
        <f t="shared" si="0"/>
        <v/>
      </c>
      <c r="I19" s="30" t="str">
        <f t="shared" si="8"/>
        <v/>
      </c>
      <c r="J19" s="163" t="str">
        <f t="shared" si="1"/>
        <v/>
      </c>
      <c r="K19" s="364" t="str">
        <f>IF(คิดวิเคราะห์!H19="","",คิดวิเคราะห์!H19)</f>
        <v/>
      </c>
      <c r="L19" s="365" t="str">
        <f>IF(คิดวิเคราะห์!I19="","",คิดวิเคราะห์!I19)</f>
        <v/>
      </c>
      <c r="M19" s="29" t="str">
        <f t="shared" si="2"/>
        <v/>
      </c>
      <c r="N19" s="30" t="str">
        <f t="shared" si="9"/>
        <v/>
      </c>
      <c r="O19" s="163" t="str">
        <f t="shared" si="3"/>
        <v/>
      </c>
      <c r="P19" s="364" t="str">
        <f>IF(คิดวิเคราะห์!J19="","",คิดวิเคราะห์!J19)</f>
        <v/>
      </c>
      <c r="Q19" s="29" t="str">
        <f t="shared" si="10"/>
        <v/>
      </c>
      <c r="R19" s="30" t="str">
        <f t="shared" si="11"/>
        <v/>
      </c>
      <c r="S19" s="163" t="str">
        <f t="shared" si="4"/>
        <v/>
      </c>
      <c r="T19" s="137" t="str">
        <f t="shared" si="5"/>
        <v/>
      </c>
      <c r="U19" s="22" t="str">
        <f>IF(OR(นักเรียน!N19="ออก",T19=""),"",ROUND(T19/$T$5*$U$5,0))</f>
        <v/>
      </c>
      <c r="V19" s="162" t="str">
        <f t="shared" si="6"/>
        <v/>
      </c>
      <c r="W19" s="138" t="str">
        <f t="shared" si="7"/>
        <v/>
      </c>
      <c r="X19" s="356" t="str">
        <f>IF(คุณลักษณะ!AB19="","",คุณลักษณะ!AB19)</f>
        <v/>
      </c>
      <c r="Y19" s="358"/>
    </row>
    <row r="20" spans="2:25" ht="15.75" customHeight="1" x14ac:dyDescent="0.5">
      <c r="B20" s="31">
        <v>15</v>
      </c>
      <c r="C20" s="133" t="str">
        <f>IF(นักเรียน!C20="","",นักเรียน!C20)</f>
        <v/>
      </c>
      <c r="D20" s="597" t="str">
        <f>IF(นักเรียน!E20="","",นักเรียน!E20)</f>
        <v/>
      </c>
      <c r="E20" s="598"/>
      <c r="F20" s="364" t="str">
        <f>IF(คิดวิเคราะห์!F20="","",คิดวิเคราะห์!F20)</f>
        <v/>
      </c>
      <c r="G20" s="365" t="str">
        <f>IF(คิดวิเคราะห์!G20="","",คิดวิเคราะห์!G20)</f>
        <v/>
      </c>
      <c r="H20" s="21" t="str">
        <f t="shared" si="0"/>
        <v/>
      </c>
      <c r="I20" s="30" t="str">
        <f t="shared" si="8"/>
        <v/>
      </c>
      <c r="J20" s="163" t="str">
        <f t="shared" si="1"/>
        <v/>
      </c>
      <c r="K20" s="364" t="str">
        <f>IF(คิดวิเคราะห์!H20="","",คิดวิเคราะห์!H20)</f>
        <v/>
      </c>
      <c r="L20" s="365" t="str">
        <f>IF(คิดวิเคราะห์!I20="","",คิดวิเคราะห์!I20)</f>
        <v/>
      </c>
      <c r="M20" s="29" t="str">
        <f t="shared" si="2"/>
        <v/>
      </c>
      <c r="N20" s="30" t="str">
        <f t="shared" si="9"/>
        <v/>
      </c>
      <c r="O20" s="163" t="str">
        <f t="shared" si="3"/>
        <v/>
      </c>
      <c r="P20" s="364" t="str">
        <f>IF(คิดวิเคราะห์!J20="","",คิดวิเคราะห์!J20)</f>
        <v/>
      </c>
      <c r="Q20" s="29" t="str">
        <f t="shared" si="10"/>
        <v/>
      </c>
      <c r="R20" s="30" t="str">
        <f t="shared" si="11"/>
        <v/>
      </c>
      <c r="S20" s="163" t="str">
        <f t="shared" si="4"/>
        <v/>
      </c>
      <c r="T20" s="137" t="str">
        <f t="shared" si="5"/>
        <v/>
      </c>
      <c r="U20" s="22" t="str">
        <f>IF(OR(นักเรียน!N20="ออก",T20=""),"",ROUND(T20/$T$5*$U$5,0))</f>
        <v/>
      </c>
      <c r="V20" s="162" t="str">
        <f t="shared" si="6"/>
        <v/>
      </c>
      <c r="W20" s="138" t="str">
        <f t="shared" si="7"/>
        <v/>
      </c>
      <c r="X20" s="356" t="str">
        <f>IF(คุณลักษณะ!AB20="","",คุณลักษณะ!AB20)</f>
        <v/>
      </c>
      <c r="Y20" s="358"/>
    </row>
    <row r="21" spans="2:25" ht="15.75" customHeight="1" x14ac:dyDescent="0.5">
      <c r="B21" s="31">
        <v>16</v>
      </c>
      <c r="C21" s="133" t="str">
        <f>IF(นักเรียน!C21="","",นักเรียน!C21)</f>
        <v/>
      </c>
      <c r="D21" s="597" t="str">
        <f>IF(นักเรียน!E21="","",นักเรียน!E21)</f>
        <v/>
      </c>
      <c r="E21" s="598"/>
      <c r="F21" s="364" t="str">
        <f>IF(คิดวิเคราะห์!F21="","",คิดวิเคราะห์!F21)</f>
        <v/>
      </c>
      <c r="G21" s="365" t="str">
        <f>IF(คิดวิเคราะห์!G21="","",คิดวิเคราะห์!G21)</f>
        <v/>
      </c>
      <c r="H21" s="21" t="str">
        <f t="shared" si="0"/>
        <v/>
      </c>
      <c r="I21" s="30" t="str">
        <f t="shared" si="8"/>
        <v/>
      </c>
      <c r="J21" s="163" t="str">
        <f t="shared" si="1"/>
        <v/>
      </c>
      <c r="K21" s="364" t="str">
        <f>IF(คิดวิเคราะห์!H21="","",คิดวิเคราะห์!H21)</f>
        <v/>
      </c>
      <c r="L21" s="365" t="str">
        <f>IF(คิดวิเคราะห์!I21="","",คิดวิเคราะห์!I21)</f>
        <v/>
      </c>
      <c r="M21" s="29" t="str">
        <f t="shared" si="2"/>
        <v/>
      </c>
      <c r="N21" s="30" t="str">
        <f t="shared" si="9"/>
        <v/>
      </c>
      <c r="O21" s="163" t="str">
        <f t="shared" si="3"/>
        <v/>
      </c>
      <c r="P21" s="364" t="str">
        <f>IF(คิดวิเคราะห์!J21="","",คิดวิเคราะห์!J21)</f>
        <v/>
      </c>
      <c r="Q21" s="29" t="str">
        <f t="shared" si="10"/>
        <v/>
      </c>
      <c r="R21" s="30" t="str">
        <f t="shared" si="11"/>
        <v/>
      </c>
      <c r="S21" s="163" t="str">
        <f t="shared" si="4"/>
        <v/>
      </c>
      <c r="T21" s="137" t="str">
        <f t="shared" si="5"/>
        <v/>
      </c>
      <c r="U21" s="22" t="str">
        <f>IF(OR(นักเรียน!N21="ออก",T21=""),"",ROUND(T21/$T$5*$U$5,0))</f>
        <v/>
      </c>
      <c r="V21" s="162" t="str">
        <f t="shared" si="6"/>
        <v/>
      </c>
      <c r="W21" s="138" t="str">
        <f t="shared" si="7"/>
        <v/>
      </c>
      <c r="X21" s="356" t="str">
        <f>IF(คุณลักษณะ!AB21="","",คุณลักษณะ!AB21)</f>
        <v/>
      </c>
      <c r="Y21" s="358"/>
    </row>
    <row r="22" spans="2:25" ht="15.75" customHeight="1" x14ac:dyDescent="0.5">
      <c r="B22" s="30">
        <v>17</v>
      </c>
      <c r="C22" s="133" t="str">
        <f>IF(นักเรียน!C22="","",นักเรียน!C22)</f>
        <v/>
      </c>
      <c r="D22" s="597" t="str">
        <f>IF(นักเรียน!E22="","",นักเรียน!E22)</f>
        <v/>
      </c>
      <c r="E22" s="598"/>
      <c r="F22" s="364" t="str">
        <f>IF(คิดวิเคราะห์!F22="","",คิดวิเคราะห์!F22)</f>
        <v/>
      </c>
      <c r="G22" s="365" t="str">
        <f>IF(คิดวิเคราะห์!G22="","",คิดวิเคราะห์!G22)</f>
        <v/>
      </c>
      <c r="H22" s="21" t="str">
        <f t="shared" si="0"/>
        <v/>
      </c>
      <c r="I22" s="30" t="str">
        <f t="shared" si="8"/>
        <v/>
      </c>
      <c r="J22" s="163" t="str">
        <f t="shared" si="1"/>
        <v/>
      </c>
      <c r="K22" s="364" t="str">
        <f>IF(คิดวิเคราะห์!H22="","",คิดวิเคราะห์!H22)</f>
        <v/>
      </c>
      <c r="L22" s="365" t="str">
        <f>IF(คิดวิเคราะห์!I22="","",คิดวิเคราะห์!I22)</f>
        <v/>
      </c>
      <c r="M22" s="29" t="str">
        <f t="shared" si="2"/>
        <v/>
      </c>
      <c r="N22" s="30" t="str">
        <f t="shared" si="9"/>
        <v/>
      </c>
      <c r="O22" s="163" t="str">
        <f t="shared" si="3"/>
        <v/>
      </c>
      <c r="P22" s="364" t="str">
        <f>IF(คิดวิเคราะห์!J22="","",คิดวิเคราะห์!J22)</f>
        <v/>
      </c>
      <c r="Q22" s="29" t="str">
        <f t="shared" si="10"/>
        <v/>
      </c>
      <c r="R22" s="30" t="str">
        <f t="shared" si="11"/>
        <v/>
      </c>
      <c r="S22" s="163" t="str">
        <f t="shared" si="4"/>
        <v/>
      </c>
      <c r="T22" s="137" t="str">
        <f t="shared" si="5"/>
        <v/>
      </c>
      <c r="U22" s="22" t="str">
        <f>IF(OR(นักเรียน!N22="ออก",T22=""),"",ROUND(T22/$T$5*$U$5,0))</f>
        <v/>
      </c>
      <c r="V22" s="162" t="str">
        <f t="shared" si="6"/>
        <v/>
      </c>
      <c r="W22" s="138" t="str">
        <f t="shared" si="7"/>
        <v/>
      </c>
      <c r="X22" s="356" t="str">
        <f>IF(คุณลักษณะ!AB22="","",คุณลักษณะ!AB22)</f>
        <v/>
      </c>
      <c r="Y22" s="358"/>
    </row>
    <row r="23" spans="2:25" ht="15.75" customHeight="1" x14ac:dyDescent="0.5">
      <c r="B23" s="31">
        <v>18</v>
      </c>
      <c r="C23" s="133" t="str">
        <f>IF(นักเรียน!C23="","",นักเรียน!C23)</f>
        <v/>
      </c>
      <c r="D23" s="597" t="str">
        <f>IF(นักเรียน!E23="","",นักเรียน!E23)</f>
        <v/>
      </c>
      <c r="E23" s="598"/>
      <c r="F23" s="364" t="str">
        <f>IF(คิดวิเคราะห์!F23="","",คิดวิเคราะห์!F23)</f>
        <v/>
      </c>
      <c r="G23" s="365" t="str">
        <f>IF(คิดวิเคราะห์!G23="","",คิดวิเคราะห์!G23)</f>
        <v/>
      </c>
      <c r="H23" s="21" t="str">
        <f t="shared" si="0"/>
        <v/>
      </c>
      <c r="I23" s="30" t="str">
        <f t="shared" si="8"/>
        <v/>
      </c>
      <c r="J23" s="163" t="str">
        <f t="shared" si="1"/>
        <v/>
      </c>
      <c r="K23" s="364" t="str">
        <f>IF(คิดวิเคราะห์!H23="","",คิดวิเคราะห์!H23)</f>
        <v/>
      </c>
      <c r="L23" s="365" t="str">
        <f>IF(คิดวิเคราะห์!I23="","",คิดวิเคราะห์!I23)</f>
        <v/>
      </c>
      <c r="M23" s="29" t="str">
        <f t="shared" si="2"/>
        <v/>
      </c>
      <c r="N23" s="30" t="str">
        <f t="shared" si="9"/>
        <v/>
      </c>
      <c r="O23" s="163" t="str">
        <f t="shared" si="3"/>
        <v/>
      </c>
      <c r="P23" s="364" t="str">
        <f>IF(คิดวิเคราะห์!J23="","",คิดวิเคราะห์!J23)</f>
        <v/>
      </c>
      <c r="Q23" s="29" t="str">
        <f t="shared" si="10"/>
        <v/>
      </c>
      <c r="R23" s="30" t="str">
        <f t="shared" si="11"/>
        <v/>
      </c>
      <c r="S23" s="163" t="str">
        <f t="shared" si="4"/>
        <v/>
      </c>
      <c r="T23" s="137" t="str">
        <f t="shared" si="5"/>
        <v/>
      </c>
      <c r="U23" s="22" t="str">
        <f>IF(OR(นักเรียน!N23="ออก",T23=""),"",ROUND(T23/$T$5*$U$5,0))</f>
        <v/>
      </c>
      <c r="V23" s="162" t="str">
        <f t="shared" si="6"/>
        <v/>
      </c>
      <c r="W23" s="138" t="str">
        <f t="shared" si="7"/>
        <v/>
      </c>
      <c r="X23" s="356" t="str">
        <f>IF(คุณลักษณะ!AB23="","",คุณลักษณะ!AB23)</f>
        <v/>
      </c>
      <c r="Y23" s="358"/>
    </row>
    <row r="24" spans="2:25" ht="15.75" customHeight="1" x14ac:dyDescent="0.5">
      <c r="B24" s="31">
        <v>19</v>
      </c>
      <c r="C24" s="133" t="str">
        <f>IF(นักเรียน!C24="","",นักเรียน!C24)</f>
        <v/>
      </c>
      <c r="D24" s="597" t="str">
        <f>IF(นักเรียน!E24="","",นักเรียน!E24)</f>
        <v/>
      </c>
      <c r="E24" s="598"/>
      <c r="F24" s="364" t="str">
        <f>IF(คิดวิเคราะห์!F24="","",คิดวิเคราะห์!F24)</f>
        <v/>
      </c>
      <c r="G24" s="365" t="str">
        <f>IF(คิดวิเคราะห์!G24="","",คิดวิเคราะห์!G24)</f>
        <v/>
      </c>
      <c r="H24" s="21" t="str">
        <f t="shared" si="0"/>
        <v/>
      </c>
      <c r="I24" s="30" t="str">
        <f t="shared" si="8"/>
        <v/>
      </c>
      <c r="J24" s="163" t="str">
        <f t="shared" si="1"/>
        <v/>
      </c>
      <c r="K24" s="364" t="str">
        <f>IF(คิดวิเคราะห์!H24="","",คิดวิเคราะห์!H24)</f>
        <v/>
      </c>
      <c r="L24" s="365" t="str">
        <f>IF(คิดวิเคราะห์!I24="","",คิดวิเคราะห์!I24)</f>
        <v/>
      </c>
      <c r="M24" s="29" t="str">
        <f t="shared" si="2"/>
        <v/>
      </c>
      <c r="N24" s="30" t="str">
        <f t="shared" si="9"/>
        <v/>
      </c>
      <c r="O24" s="163" t="str">
        <f t="shared" si="3"/>
        <v/>
      </c>
      <c r="P24" s="364" t="str">
        <f>IF(คิดวิเคราะห์!J24="","",คิดวิเคราะห์!J24)</f>
        <v/>
      </c>
      <c r="Q24" s="29" t="str">
        <f t="shared" si="10"/>
        <v/>
      </c>
      <c r="R24" s="30" t="str">
        <f t="shared" si="11"/>
        <v/>
      </c>
      <c r="S24" s="163" t="str">
        <f t="shared" si="4"/>
        <v/>
      </c>
      <c r="T24" s="137" t="str">
        <f t="shared" si="5"/>
        <v/>
      </c>
      <c r="U24" s="22" t="str">
        <f>IF(OR(นักเรียน!N24="ออก",T24=""),"",ROUND(T24/$T$5*$U$5,0))</f>
        <v/>
      </c>
      <c r="V24" s="162" t="str">
        <f t="shared" si="6"/>
        <v/>
      </c>
      <c r="W24" s="138" t="str">
        <f t="shared" si="7"/>
        <v/>
      </c>
      <c r="X24" s="356" t="str">
        <f>IF(คุณลักษณะ!AB24="","",คุณลักษณะ!AB24)</f>
        <v/>
      </c>
      <c r="Y24" s="358"/>
    </row>
    <row r="25" spans="2:25" ht="15.75" customHeight="1" x14ac:dyDescent="0.5">
      <c r="B25" s="31">
        <v>20</v>
      </c>
      <c r="C25" s="133" t="str">
        <f>IF(นักเรียน!C25="","",นักเรียน!C25)</f>
        <v/>
      </c>
      <c r="D25" s="597" t="str">
        <f>IF(นักเรียน!E25="","",นักเรียน!E25)</f>
        <v/>
      </c>
      <c r="E25" s="598"/>
      <c r="F25" s="364" t="str">
        <f>IF(คิดวิเคราะห์!F25="","",คิดวิเคราะห์!F25)</f>
        <v/>
      </c>
      <c r="G25" s="365" t="str">
        <f>IF(คิดวิเคราะห์!G25="","",คิดวิเคราะห์!G25)</f>
        <v/>
      </c>
      <c r="H25" s="21" t="str">
        <f t="shared" si="0"/>
        <v/>
      </c>
      <c r="I25" s="30" t="str">
        <f t="shared" si="8"/>
        <v/>
      </c>
      <c r="J25" s="163" t="str">
        <f t="shared" si="1"/>
        <v/>
      </c>
      <c r="K25" s="364" t="str">
        <f>IF(คิดวิเคราะห์!H25="","",คิดวิเคราะห์!H25)</f>
        <v/>
      </c>
      <c r="L25" s="365" t="str">
        <f>IF(คิดวิเคราะห์!I25="","",คิดวิเคราะห์!I25)</f>
        <v/>
      </c>
      <c r="M25" s="29" t="str">
        <f t="shared" si="2"/>
        <v/>
      </c>
      <c r="N25" s="30" t="str">
        <f t="shared" si="9"/>
        <v/>
      </c>
      <c r="O25" s="163" t="str">
        <f t="shared" si="3"/>
        <v/>
      </c>
      <c r="P25" s="364" t="str">
        <f>IF(คิดวิเคราะห์!J25="","",คิดวิเคราะห์!J25)</f>
        <v/>
      </c>
      <c r="Q25" s="29" t="str">
        <f t="shared" si="10"/>
        <v/>
      </c>
      <c r="R25" s="30" t="str">
        <f t="shared" si="11"/>
        <v/>
      </c>
      <c r="S25" s="163" t="str">
        <f t="shared" si="4"/>
        <v/>
      </c>
      <c r="T25" s="137" t="str">
        <f t="shared" si="5"/>
        <v/>
      </c>
      <c r="U25" s="22" t="str">
        <f>IF(OR(นักเรียน!N25="ออก",T25=""),"",ROUND(T25/$T$5*$U$5,0))</f>
        <v/>
      </c>
      <c r="V25" s="162" t="str">
        <f t="shared" si="6"/>
        <v/>
      </c>
      <c r="W25" s="138" t="str">
        <f t="shared" si="7"/>
        <v/>
      </c>
      <c r="X25" s="356" t="str">
        <f>IF(คุณลักษณะ!AB25="","",คุณลักษณะ!AB25)</f>
        <v/>
      </c>
      <c r="Y25" s="358"/>
    </row>
    <row r="26" spans="2:25" ht="15.75" customHeight="1" x14ac:dyDescent="0.5">
      <c r="B26" s="30">
        <v>21</v>
      </c>
      <c r="C26" s="133" t="str">
        <f>IF(นักเรียน!C26="","",นักเรียน!C26)</f>
        <v/>
      </c>
      <c r="D26" s="597" t="str">
        <f>IF(นักเรียน!E26="","",นักเรียน!E26)</f>
        <v/>
      </c>
      <c r="E26" s="598"/>
      <c r="F26" s="364" t="str">
        <f>IF(คิดวิเคราะห์!F26="","",คิดวิเคราะห์!F26)</f>
        <v/>
      </c>
      <c r="G26" s="365" t="str">
        <f>IF(คิดวิเคราะห์!G26="","",คิดวิเคราะห์!G26)</f>
        <v/>
      </c>
      <c r="H26" s="21" t="str">
        <f t="shared" si="0"/>
        <v/>
      </c>
      <c r="I26" s="30" t="str">
        <f t="shared" si="8"/>
        <v/>
      </c>
      <c r="J26" s="163" t="str">
        <f t="shared" si="1"/>
        <v/>
      </c>
      <c r="K26" s="364" t="str">
        <f>IF(คิดวิเคราะห์!H26="","",คิดวิเคราะห์!H26)</f>
        <v/>
      </c>
      <c r="L26" s="365" t="str">
        <f>IF(คิดวิเคราะห์!I26="","",คิดวิเคราะห์!I26)</f>
        <v/>
      </c>
      <c r="M26" s="29" t="str">
        <f t="shared" si="2"/>
        <v/>
      </c>
      <c r="N26" s="30" t="str">
        <f t="shared" si="9"/>
        <v/>
      </c>
      <c r="O26" s="163" t="str">
        <f t="shared" si="3"/>
        <v/>
      </c>
      <c r="P26" s="364" t="str">
        <f>IF(คิดวิเคราะห์!J26="","",คิดวิเคราะห์!J26)</f>
        <v/>
      </c>
      <c r="Q26" s="29" t="str">
        <f t="shared" si="10"/>
        <v/>
      </c>
      <c r="R26" s="30" t="str">
        <f t="shared" si="11"/>
        <v/>
      </c>
      <c r="S26" s="163" t="str">
        <f t="shared" si="4"/>
        <v/>
      </c>
      <c r="T26" s="137" t="str">
        <f t="shared" si="5"/>
        <v/>
      </c>
      <c r="U26" s="22" t="str">
        <f>IF(OR(นักเรียน!N26="ออก",T26=""),"",ROUND(T26/$T$5*$U$5,0))</f>
        <v/>
      </c>
      <c r="V26" s="162" t="str">
        <f t="shared" si="6"/>
        <v/>
      </c>
      <c r="W26" s="138" t="str">
        <f t="shared" si="7"/>
        <v/>
      </c>
      <c r="X26" s="356" t="str">
        <f>IF(คุณลักษณะ!AB26="","",คุณลักษณะ!AB26)</f>
        <v/>
      </c>
      <c r="Y26" s="358"/>
    </row>
    <row r="27" spans="2:25" ht="15.75" customHeight="1" x14ac:dyDescent="0.5">
      <c r="B27" s="31">
        <v>22</v>
      </c>
      <c r="C27" s="133" t="str">
        <f>IF(นักเรียน!C27="","",นักเรียน!C27)</f>
        <v/>
      </c>
      <c r="D27" s="597" t="str">
        <f>IF(นักเรียน!E27="","",นักเรียน!E27)</f>
        <v/>
      </c>
      <c r="E27" s="598"/>
      <c r="F27" s="364" t="str">
        <f>IF(คิดวิเคราะห์!F27="","",คิดวิเคราะห์!F27)</f>
        <v/>
      </c>
      <c r="G27" s="365" t="str">
        <f>IF(คิดวิเคราะห์!G27="","",คิดวิเคราะห์!G27)</f>
        <v/>
      </c>
      <c r="H27" s="21" t="str">
        <f t="shared" si="0"/>
        <v/>
      </c>
      <c r="I27" s="30" t="str">
        <f t="shared" si="8"/>
        <v/>
      </c>
      <c r="J27" s="163" t="str">
        <f t="shared" si="1"/>
        <v/>
      </c>
      <c r="K27" s="364" t="str">
        <f>IF(คิดวิเคราะห์!H27="","",คิดวิเคราะห์!H27)</f>
        <v/>
      </c>
      <c r="L27" s="365" t="str">
        <f>IF(คิดวิเคราะห์!I27="","",คิดวิเคราะห์!I27)</f>
        <v/>
      </c>
      <c r="M27" s="29" t="str">
        <f t="shared" si="2"/>
        <v/>
      </c>
      <c r="N27" s="30" t="str">
        <f t="shared" si="9"/>
        <v/>
      </c>
      <c r="O27" s="163" t="str">
        <f t="shared" si="3"/>
        <v/>
      </c>
      <c r="P27" s="364" t="str">
        <f>IF(คิดวิเคราะห์!J27="","",คิดวิเคราะห์!J27)</f>
        <v/>
      </c>
      <c r="Q27" s="29" t="str">
        <f t="shared" si="10"/>
        <v/>
      </c>
      <c r="R27" s="30" t="str">
        <f t="shared" si="11"/>
        <v/>
      </c>
      <c r="S27" s="163" t="str">
        <f t="shared" si="4"/>
        <v/>
      </c>
      <c r="T27" s="137" t="str">
        <f t="shared" si="5"/>
        <v/>
      </c>
      <c r="U27" s="22" t="str">
        <f>IF(OR(นักเรียน!N27="ออก",T27=""),"",ROUND(T27/$T$5*$U$5,0))</f>
        <v/>
      </c>
      <c r="V27" s="162" t="str">
        <f t="shared" si="6"/>
        <v/>
      </c>
      <c r="W27" s="138" t="str">
        <f t="shared" si="7"/>
        <v/>
      </c>
      <c r="X27" s="356" t="str">
        <f>IF(คุณลักษณะ!AB27="","",คุณลักษณะ!AB27)</f>
        <v/>
      </c>
      <c r="Y27" s="358"/>
    </row>
    <row r="28" spans="2:25" ht="15.75" customHeight="1" x14ac:dyDescent="0.5">
      <c r="B28" s="31">
        <v>23</v>
      </c>
      <c r="C28" s="133" t="str">
        <f>IF(นักเรียน!C28="","",นักเรียน!C28)</f>
        <v/>
      </c>
      <c r="D28" s="597" t="str">
        <f>IF(นักเรียน!E28="","",นักเรียน!E28)</f>
        <v/>
      </c>
      <c r="E28" s="598"/>
      <c r="F28" s="364" t="str">
        <f>IF(คิดวิเคราะห์!F28="","",คิดวิเคราะห์!F28)</f>
        <v/>
      </c>
      <c r="G28" s="365" t="str">
        <f>IF(คิดวิเคราะห์!G28="","",คิดวิเคราะห์!G28)</f>
        <v/>
      </c>
      <c r="H28" s="21" t="str">
        <f t="shared" si="0"/>
        <v/>
      </c>
      <c r="I28" s="30" t="str">
        <f t="shared" si="8"/>
        <v/>
      </c>
      <c r="J28" s="163" t="str">
        <f t="shared" si="1"/>
        <v/>
      </c>
      <c r="K28" s="364" t="str">
        <f>IF(คิดวิเคราะห์!H28="","",คิดวิเคราะห์!H28)</f>
        <v/>
      </c>
      <c r="L28" s="365" t="str">
        <f>IF(คิดวิเคราะห์!I28="","",คิดวิเคราะห์!I28)</f>
        <v/>
      </c>
      <c r="M28" s="29" t="str">
        <f t="shared" si="2"/>
        <v/>
      </c>
      <c r="N28" s="30" t="str">
        <f t="shared" si="9"/>
        <v/>
      </c>
      <c r="O28" s="163" t="str">
        <f t="shared" si="3"/>
        <v/>
      </c>
      <c r="P28" s="364" t="str">
        <f>IF(คิดวิเคราะห์!J28="","",คิดวิเคราะห์!J28)</f>
        <v/>
      </c>
      <c r="Q28" s="29" t="str">
        <f t="shared" si="10"/>
        <v/>
      </c>
      <c r="R28" s="30" t="str">
        <f t="shared" si="11"/>
        <v/>
      </c>
      <c r="S28" s="163" t="str">
        <f t="shared" si="4"/>
        <v/>
      </c>
      <c r="T28" s="137" t="str">
        <f t="shared" si="5"/>
        <v/>
      </c>
      <c r="U28" s="22" t="str">
        <f>IF(OR(นักเรียน!N28="ออก",T28=""),"",ROUND(T28/$T$5*$U$5,0))</f>
        <v/>
      </c>
      <c r="V28" s="162" t="str">
        <f t="shared" si="6"/>
        <v/>
      </c>
      <c r="W28" s="138" t="str">
        <f t="shared" si="7"/>
        <v/>
      </c>
      <c r="X28" s="356" t="str">
        <f>IF(คุณลักษณะ!AB28="","",คุณลักษณะ!AB28)</f>
        <v/>
      </c>
      <c r="Y28" s="358"/>
    </row>
    <row r="29" spans="2:25" ht="15.75" customHeight="1" x14ac:dyDescent="0.5">
      <c r="B29" s="31">
        <v>24</v>
      </c>
      <c r="C29" s="133" t="str">
        <f>IF(นักเรียน!C29="","",นักเรียน!C29)</f>
        <v/>
      </c>
      <c r="D29" s="597" t="str">
        <f>IF(นักเรียน!E29="","",นักเรียน!E29)</f>
        <v/>
      </c>
      <c r="E29" s="598"/>
      <c r="F29" s="364" t="str">
        <f>IF(คิดวิเคราะห์!F29="","",คิดวิเคราะห์!F29)</f>
        <v/>
      </c>
      <c r="G29" s="365" t="str">
        <f>IF(คิดวิเคราะห์!G29="","",คิดวิเคราะห์!G29)</f>
        <v/>
      </c>
      <c r="H29" s="21" t="str">
        <f t="shared" si="0"/>
        <v/>
      </c>
      <c r="I29" s="30" t="str">
        <f t="shared" si="8"/>
        <v/>
      </c>
      <c r="J29" s="163" t="str">
        <f t="shared" si="1"/>
        <v/>
      </c>
      <c r="K29" s="364" t="str">
        <f>IF(คิดวิเคราะห์!H29="","",คิดวิเคราะห์!H29)</f>
        <v/>
      </c>
      <c r="L29" s="365" t="str">
        <f>IF(คิดวิเคราะห์!I29="","",คิดวิเคราะห์!I29)</f>
        <v/>
      </c>
      <c r="M29" s="29" t="str">
        <f t="shared" si="2"/>
        <v/>
      </c>
      <c r="N29" s="30" t="str">
        <f t="shared" si="9"/>
        <v/>
      </c>
      <c r="O29" s="163" t="str">
        <f t="shared" si="3"/>
        <v/>
      </c>
      <c r="P29" s="364" t="str">
        <f>IF(คิดวิเคราะห์!J29="","",คิดวิเคราะห์!J29)</f>
        <v/>
      </c>
      <c r="Q29" s="29" t="str">
        <f t="shared" si="10"/>
        <v/>
      </c>
      <c r="R29" s="30" t="str">
        <f t="shared" si="11"/>
        <v/>
      </c>
      <c r="S29" s="163" t="str">
        <f t="shared" si="4"/>
        <v/>
      </c>
      <c r="T29" s="137" t="str">
        <f t="shared" si="5"/>
        <v/>
      </c>
      <c r="U29" s="22" t="str">
        <f>IF(OR(นักเรียน!N29="ออก",T29=""),"",ROUND(T29/$T$5*$U$5,0))</f>
        <v/>
      </c>
      <c r="V29" s="162" t="str">
        <f t="shared" si="6"/>
        <v/>
      </c>
      <c r="W29" s="138" t="str">
        <f t="shared" si="7"/>
        <v/>
      </c>
      <c r="X29" s="356" t="str">
        <f>IF(คุณลักษณะ!AB29="","",คุณลักษณะ!AB29)</f>
        <v/>
      </c>
      <c r="Y29" s="358"/>
    </row>
    <row r="30" spans="2:25" ht="15.75" customHeight="1" x14ac:dyDescent="0.5">
      <c r="B30" s="30">
        <v>25</v>
      </c>
      <c r="C30" s="133" t="str">
        <f>IF(นักเรียน!C30="","",นักเรียน!C30)</f>
        <v/>
      </c>
      <c r="D30" s="597" t="str">
        <f>IF(นักเรียน!E30="","",นักเรียน!E30)</f>
        <v/>
      </c>
      <c r="E30" s="598"/>
      <c r="F30" s="364" t="str">
        <f>IF(คิดวิเคราะห์!F30="","",คิดวิเคราะห์!F30)</f>
        <v/>
      </c>
      <c r="G30" s="365" t="str">
        <f>IF(คิดวิเคราะห์!G30="","",คิดวิเคราะห์!G30)</f>
        <v/>
      </c>
      <c r="H30" s="21" t="str">
        <f t="shared" si="0"/>
        <v/>
      </c>
      <c r="I30" s="30" t="str">
        <f t="shared" si="8"/>
        <v/>
      </c>
      <c r="J30" s="163" t="str">
        <f t="shared" si="1"/>
        <v/>
      </c>
      <c r="K30" s="364" t="str">
        <f>IF(คิดวิเคราะห์!H30="","",คิดวิเคราะห์!H30)</f>
        <v/>
      </c>
      <c r="L30" s="365" t="str">
        <f>IF(คิดวิเคราะห์!I30="","",คิดวิเคราะห์!I30)</f>
        <v/>
      </c>
      <c r="M30" s="29" t="str">
        <f t="shared" si="2"/>
        <v/>
      </c>
      <c r="N30" s="30" t="str">
        <f t="shared" si="9"/>
        <v/>
      </c>
      <c r="O30" s="163" t="str">
        <f t="shared" si="3"/>
        <v/>
      </c>
      <c r="P30" s="364" t="str">
        <f>IF(คิดวิเคราะห์!J30="","",คิดวิเคราะห์!J30)</f>
        <v/>
      </c>
      <c r="Q30" s="29" t="str">
        <f t="shared" si="10"/>
        <v/>
      </c>
      <c r="R30" s="30" t="str">
        <f t="shared" si="11"/>
        <v/>
      </c>
      <c r="S30" s="163" t="str">
        <f t="shared" si="4"/>
        <v/>
      </c>
      <c r="T30" s="137" t="str">
        <f t="shared" si="5"/>
        <v/>
      </c>
      <c r="U30" s="22" t="str">
        <f>IF(OR(นักเรียน!N30="ออก",T30=""),"",ROUND(T30/$T$5*$U$5,0))</f>
        <v/>
      </c>
      <c r="V30" s="162" t="str">
        <f t="shared" si="6"/>
        <v/>
      </c>
      <c r="W30" s="138" t="str">
        <f t="shared" si="7"/>
        <v/>
      </c>
      <c r="X30" s="356" t="str">
        <f>IF(คุณลักษณะ!AB30="","",คุณลักษณะ!AB30)</f>
        <v/>
      </c>
      <c r="Y30" s="358"/>
    </row>
    <row r="31" spans="2:25" ht="15.75" customHeight="1" x14ac:dyDescent="0.5">
      <c r="B31" s="31">
        <v>26</v>
      </c>
      <c r="C31" s="133" t="str">
        <f>IF(นักเรียน!C31="","",นักเรียน!C31)</f>
        <v/>
      </c>
      <c r="D31" s="597" t="str">
        <f>IF(นักเรียน!E31="","",นักเรียน!E31)</f>
        <v/>
      </c>
      <c r="E31" s="598"/>
      <c r="F31" s="364" t="str">
        <f>IF(คิดวิเคราะห์!F31="","",คิดวิเคราะห์!F31)</f>
        <v/>
      </c>
      <c r="G31" s="365" t="str">
        <f>IF(คิดวิเคราะห์!G31="","",คิดวิเคราะห์!G31)</f>
        <v/>
      </c>
      <c r="H31" s="21" t="str">
        <f t="shared" si="0"/>
        <v/>
      </c>
      <c r="I31" s="30" t="str">
        <f t="shared" si="8"/>
        <v/>
      </c>
      <c r="J31" s="163" t="str">
        <f t="shared" si="1"/>
        <v/>
      </c>
      <c r="K31" s="364" t="str">
        <f>IF(คิดวิเคราะห์!H31="","",คิดวิเคราะห์!H31)</f>
        <v/>
      </c>
      <c r="L31" s="365" t="str">
        <f>IF(คิดวิเคราะห์!I31="","",คิดวิเคราะห์!I31)</f>
        <v/>
      </c>
      <c r="M31" s="29" t="str">
        <f t="shared" si="2"/>
        <v/>
      </c>
      <c r="N31" s="30" t="str">
        <f t="shared" si="9"/>
        <v/>
      </c>
      <c r="O31" s="163" t="str">
        <f t="shared" si="3"/>
        <v/>
      </c>
      <c r="P31" s="364" t="str">
        <f>IF(คิดวิเคราะห์!J31="","",คิดวิเคราะห์!J31)</f>
        <v/>
      </c>
      <c r="Q31" s="29" t="str">
        <f t="shared" si="10"/>
        <v/>
      </c>
      <c r="R31" s="30" t="str">
        <f t="shared" si="11"/>
        <v/>
      </c>
      <c r="S31" s="163" t="str">
        <f t="shared" si="4"/>
        <v/>
      </c>
      <c r="T31" s="137" t="str">
        <f t="shared" si="5"/>
        <v/>
      </c>
      <c r="U31" s="22" t="str">
        <f>IF(OR(นักเรียน!N31="ออก",T31=""),"",ROUND(T31/$T$5*$U$5,0))</f>
        <v/>
      </c>
      <c r="V31" s="162" t="str">
        <f t="shared" si="6"/>
        <v/>
      </c>
      <c r="W31" s="138" t="str">
        <f t="shared" si="7"/>
        <v/>
      </c>
      <c r="X31" s="356" t="str">
        <f>IF(คุณลักษณะ!AB31="","",คุณลักษณะ!AB31)</f>
        <v/>
      </c>
      <c r="Y31" s="358"/>
    </row>
    <row r="32" spans="2:25" ht="15.75" customHeight="1" x14ac:dyDescent="0.5">
      <c r="B32" s="31">
        <v>27</v>
      </c>
      <c r="C32" s="133" t="str">
        <f>IF(นักเรียน!C32="","",นักเรียน!C32)</f>
        <v/>
      </c>
      <c r="D32" s="597" t="str">
        <f>IF(นักเรียน!E32="","",นักเรียน!E32)</f>
        <v/>
      </c>
      <c r="E32" s="598"/>
      <c r="F32" s="364" t="str">
        <f>IF(คิดวิเคราะห์!F32="","",คิดวิเคราะห์!F32)</f>
        <v/>
      </c>
      <c r="G32" s="365" t="str">
        <f>IF(คิดวิเคราะห์!G32="","",คิดวิเคราะห์!G32)</f>
        <v/>
      </c>
      <c r="H32" s="21" t="str">
        <f t="shared" si="0"/>
        <v/>
      </c>
      <c r="I32" s="30" t="str">
        <f t="shared" si="8"/>
        <v/>
      </c>
      <c r="J32" s="163" t="str">
        <f t="shared" si="1"/>
        <v/>
      </c>
      <c r="K32" s="364" t="str">
        <f>IF(คิดวิเคราะห์!H32="","",คิดวิเคราะห์!H32)</f>
        <v/>
      </c>
      <c r="L32" s="365" t="str">
        <f>IF(คิดวิเคราะห์!I32="","",คิดวิเคราะห์!I32)</f>
        <v/>
      </c>
      <c r="M32" s="29" t="str">
        <f t="shared" si="2"/>
        <v/>
      </c>
      <c r="N32" s="30" t="str">
        <f t="shared" si="9"/>
        <v/>
      </c>
      <c r="O32" s="163" t="str">
        <f t="shared" si="3"/>
        <v/>
      </c>
      <c r="P32" s="364" t="str">
        <f>IF(คิดวิเคราะห์!J32="","",คิดวิเคราะห์!J32)</f>
        <v/>
      </c>
      <c r="Q32" s="29" t="str">
        <f t="shared" si="10"/>
        <v/>
      </c>
      <c r="R32" s="30" t="str">
        <f t="shared" si="11"/>
        <v/>
      </c>
      <c r="S32" s="163" t="str">
        <f t="shared" si="4"/>
        <v/>
      </c>
      <c r="T32" s="137" t="str">
        <f t="shared" si="5"/>
        <v/>
      </c>
      <c r="U32" s="22" t="str">
        <f>IF(OR(นักเรียน!N32="ออก",T32=""),"",ROUND(T32/$T$5*$U$5,0))</f>
        <v/>
      </c>
      <c r="V32" s="162" t="str">
        <f t="shared" si="6"/>
        <v/>
      </c>
      <c r="W32" s="138" t="str">
        <f t="shared" si="7"/>
        <v/>
      </c>
      <c r="X32" s="356" t="str">
        <f>IF(คุณลักษณะ!AB32="","",คุณลักษณะ!AB32)</f>
        <v/>
      </c>
      <c r="Y32" s="358"/>
    </row>
    <row r="33" spans="2:25" ht="15.75" customHeight="1" x14ac:dyDescent="0.5">
      <c r="B33" s="31">
        <v>28</v>
      </c>
      <c r="C33" s="133" t="str">
        <f>IF(นักเรียน!C33="","",นักเรียน!C33)</f>
        <v/>
      </c>
      <c r="D33" s="597" t="str">
        <f>IF(นักเรียน!E33="","",นักเรียน!E33)</f>
        <v/>
      </c>
      <c r="E33" s="598"/>
      <c r="F33" s="364" t="str">
        <f>IF(คิดวิเคราะห์!F33="","",คิดวิเคราะห์!F33)</f>
        <v/>
      </c>
      <c r="G33" s="365" t="str">
        <f>IF(คิดวิเคราะห์!G33="","",คิดวิเคราะห์!G33)</f>
        <v/>
      </c>
      <c r="H33" s="21" t="str">
        <f t="shared" si="0"/>
        <v/>
      </c>
      <c r="I33" s="30" t="str">
        <f t="shared" si="8"/>
        <v/>
      </c>
      <c r="J33" s="163" t="str">
        <f t="shared" si="1"/>
        <v/>
      </c>
      <c r="K33" s="364" t="str">
        <f>IF(คิดวิเคราะห์!H33="","",คิดวิเคราะห์!H33)</f>
        <v/>
      </c>
      <c r="L33" s="365" t="str">
        <f>IF(คิดวิเคราะห์!I33="","",คิดวิเคราะห์!I33)</f>
        <v/>
      </c>
      <c r="M33" s="29" t="str">
        <f t="shared" si="2"/>
        <v/>
      </c>
      <c r="N33" s="30" t="str">
        <f t="shared" si="9"/>
        <v/>
      </c>
      <c r="O33" s="163" t="str">
        <f t="shared" si="3"/>
        <v/>
      </c>
      <c r="P33" s="364" t="str">
        <f>IF(คิดวิเคราะห์!J33="","",คิดวิเคราะห์!J33)</f>
        <v/>
      </c>
      <c r="Q33" s="29" t="str">
        <f t="shared" si="10"/>
        <v/>
      </c>
      <c r="R33" s="30" t="str">
        <f t="shared" si="11"/>
        <v/>
      </c>
      <c r="S33" s="163" t="str">
        <f t="shared" si="4"/>
        <v/>
      </c>
      <c r="T33" s="137" t="str">
        <f t="shared" si="5"/>
        <v/>
      </c>
      <c r="U33" s="22" t="str">
        <f>IF(OR(นักเรียน!N33="ออก",T33=""),"",ROUND(T33/$T$5*$U$5,0))</f>
        <v/>
      </c>
      <c r="V33" s="162" t="str">
        <f t="shared" si="6"/>
        <v/>
      </c>
      <c r="W33" s="138" t="str">
        <f t="shared" si="7"/>
        <v/>
      </c>
      <c r="X33" s="356" t="str">
        <f>IF(คุณลักษณะ!AB33="","",คุณลักษณะ!AB33)</f>
        <v/>
      </c>
      <c r="Y33" s="358"/>
    </row>
    <row r="34" spans="2:25" ht="15.75" customHeight="1" x14ac:dyDescent="0.5">
      <c r="B34" s="30">
        <v>29</v>
      </c>
      <c r="C34" s="133" t="str">
        <f>IF(นักเรียน!C34="","",นักเรียน!C34)</f>
        <v/>
      </c>
      <c r="D34" s="597" t="str">
        <f>IF(นักเรียน!E34="","",นักเรียน!E34)</f>
        <v/>
      </c>
      <c r="E34" s="598"/>
      <c r="F34" s="364" t="str">
        <f>IF(คิดวิเคราะห์!F34="","",คิดวิเคราะห์!F34)</f>
        <v/>
      </c>
      <c r="G34" s="365" t="str">
        <f>IF(คิดวิเคราะห์!G34="","",คิดวิเคราะห์!G34)</f>
        <v/>
      </c>
      <c r="H34" s="21" t="str">
        <f t="shared" si="0"/>
        <v/>
      </c>
      <c r="I34" s="30" t="str">
        <f t="shared" si="8"/>
        <v/>
      </c>
      <c r="J34" s="163" t="str">
        <f t="shared" si="1"/>
        <v/>
      </c>
      <c r="K34" s="364" t="str">
        <f>IF(คิดวิเคราะห์!H34="","",คิดวิเคราะห์!H34)</f>
        <v/>
      </c>
      <c r="L34" s="365" t="str">
        <f>IF(คิดวิเคราะห์!I34="","",คิดวิเคราะห์!I34)</f>
        <v/>
      </c>
      <c r="M34" s="29" t="str">
        <f t="shared" si="2"/>
        <v/>
      </c>
      <c r="N34" s="30" t="str">
        <f t="shared" si="9"/>
        <v/>
      </c>
      <c r="O34" s="163" t="str">
        <f t="shared" si="3"/>
        <v/>
      </c>
      <c r="P34" s="364" t="str">
        <f>IF(คิดวิเคราะห์!J34="","",คิดวิเคราะห์!J34)</f>
        <v/>
      </c>
      <c r="Q34" s="29" t="str">
        <f t="shared" si="10"/>
        <v/>
      </c>
      <c r="R34" s="30" t="str">
        <f t="shared" si="11"/>
        <v/>
      </c>
      <c r="S34" s="163" t="str">
        <f t="shared" si="4"/>
        <v/>
      </c>
      <c r="T34" s="137" t="str">
        <f t="shared" si="5"/>
        <v/>
      </c>
      <c r="U34" s="22" t="str">
        <f>IF(OR(นักเรียน!N34="ออก",T34=""),"",ROUND(T34/$T$5*$U$5,0))</f>
        <v/>
      </c>
      <c r="V34" s="162" t="str">
        <f t="shared" si="6"/>
        <v/>
      </c>
      <c r="W34" s="138" t="str">
        <f t="shared" si="7"/>
        <v/>
      </c>
      <c r="X34" s="356" t="str">
        <f>IF(คุณลักษณะ!AB34="","",คุณลักษณะ!AB34)</f>
        <v/>
      </c>
      <c r="Y34" s="358"/>
    </row>
    <row r="35" spans="2:25" ht="15.75" customHeight="1" x14ac:dyDescent="0.5">
      <c r="B35" s="31">
        <v>30</v>
      </c>
      <c r="C35" s="133" t="str">
        <f>IF(นักเรียน!C35="","",นักเรียน!C35)</f>
        <v/>
      </c>
      <c r="D35" s="597" t="str">
        <f>IF(นักเรียน!E35="","",นักเรียน!E35)</f>
        <v/>
      </c>
      <c r="E35" s="598"/>
      <c r="F35" s="364" t="str">
        <f>IF(คิดวิเคราะห์!F35="","",คิดวิเคราะห์!F35)</f>
        <v/>
      </c>
      <c r="G35" s="365" t="str">
        <f>IF(คิดวิเคราะห์!G35="","",คิดวิเคราะห์!G35)</f>
        <v/>
      </c>
      <c r="H35" s="21" t="str">
        <f t="shared" si="0"/>
        <v/>
      </c>
      <c r="I35" s="30" t="str">
        <f t="shared" si="8"/>
        <v/>
      </c>
      <c r="J35" s="163" t="str">
        <f t="shared" si="1"/>
        <v/>
      </c>
      <c r="K35" s="364" t="str">
        <f>IF(คิดวิเคราะห์!H35="","",คิดวิเคราะห์!H35)</f>
        <v/>
      </c>
      <c r="L35" s="365" t="str">
        <f>IF(คิดวิเคราะห์!I35="","",คิดวิเคราะห์!I35)</f>
        <v/>
      </c>
      <c r="M35" s="29" t="str">
        <f t="shared" si="2"/>
        <v/>
      </c>
      <c r="N35" s="30" t="str">
        <f t="shared" si="9"/>
        <v/>
      </c>
      <c r="O35" s="163" t="str">
        <f t="shared" si="3"/>
        <v/>
      </c>
      <c r="P35" s="364" t="str">
        <f>IF(คิดวิเคราะห์!J35="","",คิดวิเคราะห์!J35)</f>
        <v/>
      </c>
      <c r="Q35" s="29" t="str">
        <f t="shared" si="10"/>
        <v/>
      </c>
      <c r="R35" s="30" t="str">
        <f t="shared" si="11"/>
        <v/>
      </c>
      <c r="S35" s="163" t="str">
        <f t="shared" si="4"/>
        <v/>
      </c>
      <c r="T35" s="137" t="str">
        <f t="shared" si="5"/>
        <v/>
      </c>
      <c r="U35" s="22" t="str">
        <f>IF(OR(นักเรียน!N35="ออก",T35=""),"",ROUND(T35/$T$5*$U$5,0))</f>
        <v/>
      </c>
      <c r="V35" s="162" t="str">
        <f t="shared" si="6"/>
        <v/>
      </c>
      <c r="W35" s="138" t="str">
        <f t="shared" si="7"/>
        <v/>
      </c>
      <c r="X35" s="356" t="str">
        <f>IF(คุณลักษณะ!AB35="","",คุณลักษณะ!AB35)</f>
        <v/>
      </c>
      <c r="Y35" s="358"/>
    </row>
    <row r="36" spans="2:25" ht="15.75" customHeight="1" x14ac:dyDescent="0.5">
      <c r="B36" s="31">
        <v>31</v>
      </c>
      <c r="C36" s="133" t="str">
        <f>IF(นักเรียน!C36="","",นักเรียน!C36)</f>
        <v/>
      </c>
      <c r="D36" s="597" t="str">
        <f>IF(นักเรียน!E36="","",นักเรียน!E36)</f>
        <v/>
      </c>
      <c r="E36" s="598"/>
      <c r="F36" s="364" t="str">
        <f>IF(คิดวิเคราะห์!F36="","",คิดวิเคราะห์!F36)</f>
        <v/>
      </c>
      <c r="G36" s="365" t="str">
        <f>IF(คิดวิเคราะห์!G36="","",คิดวิเคราะห์!G36)</f>
        <v/>
      </c>
      <c r="H36" s="21" t="str">
        <f t="shared" si="0"/>
        <v/>
      </c>
      <c r="I36" s="30" t="str">
        <f t="shared" si="8"/>
        <v/>
      </c>
      <c r="J36" s="163" t="str">
        <f t="shared" si="1"/>
        <v/>
      </c>
      <c r="K36" s="364" t="str">
        <f>IF(คิดวิเคราะห์!H36="","",คิดวิเคราะห์!H36)</f>
        <v/>
      </c>
      <c r="L36" s="365" t="str">
        <f>IF(คิดวิเคราะห์!I36="","",คิดวิเคราะห์!I36)</f>
        <v/>
      </c>
      <c r="M36" s="29" t="str">
        <f t="shared" si="2"/>
        <v/>
      </c>
      <c r="N36" s="30" t="str">
        <f t="shared" si="9"/>
        <v/>
      </c>
      <c r="O36" s="163" t="str">
        <f t="shared" si="3"/>
        <v/>
      </c>
      <c r="P36" s="364" t="str">
        <f>IF(คิดวิเคราะห์!J36="","",คิดวิเคราะห์!J36)</f>
        <v/>
      </c>
      <c r="Q36" s="29" t="str">
        <f t="shared" si="10"/>
        <v/>
      </c>
      <c r="R36" s="30" t="str">
        <f t="shared" si="11"/>
        <v/>
      </c>
      <c r="S36" s="163" t="str">
        <f t="shared" si="4"/>
        <v/>
      </c>
      <c r="T36" s="137" t="str">
        <f t="shared" si="5"/>
        <v/>
      </c>
      <c r="U36" s="22" t="str">
        <f>IF(OR(นักเรียน!N36="ออก",T36=""),"",ROUND(T36/$T$5*$U$5,0))</f>
        <v/>
      </c>
      <c r="V36" s="162" t="str">
        <f t="shared" si="6"/>
        <v/>
      </c>
      <c r="W36" s="138" t="str">
        <f t="shared" si="7"/>
        <v/>
      </c>
      <c r="X36" s="356" t="str">
        <f>IF(คุณลักษณะ!AB36="","",คุณลักษณะ!AB36)</f>
        <v/>
      </c>
      <c r="Y36" s="358"/>
    </row>
    <row r="37" spans="2:25" ht="15.75" customHeight="1" x14ac:dyDescent="0.5">
      <c r="B37" s="31">
        <v>32</v>
      </c>
      <c r="C37" s="133" t="str">
        <f>IF(นักเรียน!C37="","",นักเรียน!C37)</f>
        <v/>
      </c>
      <c r="D37" s="597" t="str">
        <f>IF(นักเรียน!E37="","",นักเรียน!E37)</f>
        <v/>
      </c>
      <c r="E37" s="598"/>
      <c r="F37" s="364" t="str">
        <f>IF(คิดวิเคราะห์!F37="","",คิดวิเคราะห์!F37)</f>
        <v/>
      </c>
      <c r="G37" s="365" t="str">
        <f>IF(คิดวิเคราะห์!G37="","",คิดวิเคราะห์!G37)</f>
        <v/>
      </c>
      <c r="H37" s="21" t="str">
        <f t="shared" si="0"/>
        <v/>
      </c>
      <c r="I37" s="30" t="str">
        <f t="shared" si="8"/>
        <v/>
      </c>
      <c r="J37" s="163" t="str">
        <f t="shared" si="1"/>
        <v/>
      </c>
      <c r="K37" s="364" t="str">
        <f>IF(คิดวิเคราะห์!H37="","",คิดวิเคราะห์!H37)</f>
        <v/>
      </c>
      <c r="L37" s="365" t="str">
        <f>IF(คิดวิเคราะห์!I37="","",คิดวิเคราะห์!I37)</f>
        <v/>
      </c>
      <c r="M37" s="29" t="str">
        <f t="shared" si="2"/>
        <v/>
      </c>
      <c r="N37" s="30" t="str">
        <f t="shared" si="9"/>
        <v/>
      </c>
      <c r="O37" s="163" t="str">
        <f t="shared" si="3"/>
        <v/>
      </c>
      <c r="P37" s="364" t="str">
        <f>IF(คิดวิเคราะห์!J37="","",คิดวิเคราะห์!J37)</f>
        <v/>
      </c>
      <c r="Q37" s="29" t="str">
        <f t="shared" si="10"/>
        <v/>
      </c>
      <c r="R37" s="30" t="str">
        <f t="shared" si="11"/>
        <v/>
      </c>
      <c r="S37" s="163" t="str">
        <f t="shared" si="4"/>
        <v/>
      </c>
      <c r="T37" s="137" t="str">
        <f t="shared" si="5"/>
        <v/>
      </c>
      <c r="U37" s="22" t="str">
        <f>IF(OR(นักเรียน!N37="ออก",T37=""),"",ROUND(T37/$T$5*$U$5,0))</f>
        <v/>
      </c>
      <c r="V37" s="162" t="str">
        <f t="shared" si="6"/>
        <v/>
      </c>
      <c r="W37" s="138" t="str">
        <f t="shared" si="7"/>
        <v/>
      </c>
      <c r="X37" s="356" t="str">
        <f>IF(คุณลักษณะ!AB37="","",คุณลักษณะ!AB37)</f>
        <v/>
      </c>
      <c r="Y37" s="358"/>
    </row>
    <row r="38" spans="2:25" ht="15.75" customHeight="1" x14ac:dyDescent="0.5">
      <c r="B38" s="31">
        <v>33</v>
      </c>
      <c r="C38" s="133" t="str">
        <f>IF(นักเรียน!C38="","",นักเรียน!C38)</f>
        <v/>
      </c>
      <c r="D38" s="597" t="str">
        <f>IF(นักเรียน!E38="","",นักเรียน!E38)</f>
        <v/>
      </c>
      <c r="E38" s="598"/>
      <c r="F38" s="364" t="str">
        <f>IF(คิดวิเคราะห์!F38="","",คิดวิเคราะห์!F38)</f>
        <v/>
      </c>
      <c r="G38" s="365" t="str">
        <f>IF(คิดวิเคราะห์!G38="","",คิดวิเคราะห์!G38)</f>
        <v/>
      </c>
      <c r="H38" s="21" t="str">
        <f t="shared" si="0"/>
        <v/>
      </c>
      <c r="I38" s="30" t="str">
        <f t="shared" si="8"/>
        <v/>
      </c>
      <c r="J38" s="163" t="str">
        <f t="shared" si="1"/>
        <v/>
      </c>
      <c r="K38" s="364" t="str">
        <f>IF(คิดวิเคราะห์!H38="","",คิดวิเคราะห์!H38)</f>
        <v/>
      </c>
      <c r="L38" s="365" t="str">
        <f>IF(คิดวิเคราะห์!I38="","",คิดวิเคราะห์!I38)</f>
        <v/>
      </c>
      <c r="M38" s="29" t="str">
        <f t="shared" si="2"/>
        <v/>
      </c>
      <c r="N38" s="30" t="str">
        <f t="shared" si="9"/>
        <v/>
      </c>
      <c r="O38" s="163" t="str">
        <f t="shared" si="3"/>
        <v/>
      </c>
      <c r="P38" s="364" t="str">
        <f>IF(คิดวิเคราะห์!J38="","",คิดวิเคราะห์!J38)</f>
        <v/>
      </c>
      <c r="Q38" s="29" t="str">
        <f t="shared" si="10"/>
        <v/>
      </c>
      <c r="R38" s="30" t="str">
        <f t="shared" si="11"/>
        <v/>
      </c>
      <c r="S38" s="163" t="str">
        <f t="shared" si="4"/>
        <v/>
      </c>
      <c r="T38" s="137" t="str">
        <f t="shared" si="5"/>
        <v/>
      </c>
      <c r="U38" s="22" t="str">
        <f>IF(OR(นักเรียน!N38="ออก",T38=""),"",ROUND(T38/$T$5*$U$5,0))</f>
        <v/>
      </c>
      <c r="V38" s="162" t="str">
        <f t="shared" si="6"/>
        <v/>
      </c>
      <c r="W38" s="138" t="str">
        <f t="shared" si="7"/>
        <v/>
      </c>
      <c r="X38" s="356" t="str">
        <f>IF(คุณลักษณะ!AB38="","",คุณลักษณะ!AB38)</f>
        <v/>
      </c>
      <c r="Y38" s="358"/>
    </row>
    <row r="39" spans="2:25" ht="15.75" customHeight="1" x14ac:dyDescent="0.5">
      <c r="B39" s="31">
        <v>34</v>
      </c>
      <c r="C39" s="133" t="str">
        <f>IF(นักเรียน!C39="","",นักเรียน!C39)</f>
        <v/>
      </c>
      <c r="D39" s="597" t="str">
        <f>IF(นักเรียน!E39="","",นักเรียน!E39)</f>
        <v/>
      </c>
      <c r="E39" s="598"/>
      <c r="F39" s="364" t="str">
        <f>IF(คิดวิเคราะห์!F39="","",คิดวิเคราะห์!F39)</f>
        <v/>
      </c>
      <c r="G39" s="365" t="str">
        <f>IF(คิดวิเคราะห์!G39="","",คิดวิเคราะห์!G39)</f>
        <v/>
      </c>
      <c r="H39" s="21" t="str">
        <f t="shared" si="0"/>
        <v/>
      </c>
      <c r="I39" s="30" t="str">
        <f t="shared" si="8"/>
        <v/>
      </c>
      <c r="J39" s="163" t="str">
        <f t="shared" si="1"/>
        <v/>
      </c>
      <c r="K39" s="364" t="str">
        <f>IF(คิดวิเคราะห์!H39="","",คิดวิเคราะห์!H39)</f>
        <v/>
      </c>
      <c r="L39" s="365" t="str">
        <f>IF(คิดวิเคราะห์!I39="","",คิดวิเคราะห์!I39)</f>
        <v/>
      </c>
      <c r="M39" s="29" t="str">
        <f t="shared" si="2"/>
        <v/>
      </c>
      <c r="N39" s="30" t="str">
        <f t="shared" si="9"/>
        <v/>
      </c>
      <c r="O39" s="163" t="str">
        <f t="shared" si="3"/>
        <v/>
      </c>
      <c r="P39" s="364" t="str">
        <f>IF(คิดวิเคราะห์!J39="","",คิดวิเคราะห์!J39)</f>
        <v/>
      </c>
      <c r="Q39" s="29" t="str">
        <f t="shared" si="10"/>
        <v/>
      </c>
      <c r="R39" s="30" t="str">
        <f t="shared" si="11"/>
        <v/>
      </c>
      <c r="S39" s="163" t="str">
        <f t="shared" si="4"/>
        <v/>
      </c>
      <c r="T39" s="137" t="str">
        <f t="shared" si="5"/>
        <v/>
      </c>
      <c r="U39" s="22" t="str">
        <f>IF(OR(นักเรียน!N39="ออก",T39=""),"",ROUND(T39/$T$5*$U$5,0))</f>
        <v/>
      </c>
      <c r="V39" s="162" t="str">
        <f t="shared" si="6"/>
        <v/>
      </c>
      <c r="W39" s="138" t="str">
        <f t="shared" si="7"/>
        <v/>
      </c>
      <c r="X39" s="356" t="str">
        <f>IF(คุณลักษณะ!AB39="","",คุณลักษณะ!AB39)</f>
        <v/>
      </c>
      <c r="Y39" s="358"/>
    </row>
    <row r="40" spans="2:25" ht="15.75" customHeight="1" x14ac:dyDescent="0.5">
      <c r="B40" s="31">
        <v>35</v>
      </c>
      <c r="C40" s="133" t="str">
        <f>IF(นักเรียน!C40="","",นักเรียน!C40)</f>
        <v/>
      </c>
      <c r="D40" s="597" t="str">
        <f>IF(นักเรียน!E40="","",นักเรียน!E40)</f>
        <v/>
      </c>
      <c r="E40" s="598"/>
      <c r="F40" s="364" t="str">
        <f>IF(คิดวิเคราะห์!F40="","",คิดวิเคราะห์!F40)</f>
        <v/>
      </c>
      <c r="G40" s="365" t="str">
        <f>IF(คิดวิเคราะห์!G40="","",คิดวิเคราะห์!G40)</f>
        <v/>
      </c>
      <c r="H40" s="21" t="str">
        <f t="shared" si="0"/>
        <v/>
      </c>
      <c r="I40" s="30" t="str">
        <f t="shared" si="8"/>
        <v/>
      </c>
      <c r="J40" s="163" t="str">
        <f t="shared" si="1"/>
        <v/>
      </c>
      <c r="K40" s="364" t="str">
        <f>IF(คิดวิเคราะห์!H40="","",คิดวิเคราะห์!H40)</f>
        <v/>
      </c>
      <c r="L40" s="365" t="str">
        <f>IF(คิดวิเคราะห์!I40="","",คิดวิเคราะห์!I40)</f>
        <v/>
      </c>
      <c r="M40" s="29" t="str">
        <f t="shared" si="2"/>
        <v/>
      </c>
      <c r="N40" s="30" t="str">
        <f t="shared" si="9"/>
        <v/>
      </c>
      <c r="O40" s="163" t="str">
        <f t="shared" si="3"/>
        <v/>
      </c>
      <c r="P40" s="364" t="str">
        <f>IF(คิดวิเคราะห์!J40="","",คิดวิเคราะห์!J40)</f>
        <v/>
      </c>
      <c r="Q40" s="29" t="str">
        <f t="shared" si="10"/>
        <v/>
      </c>
      <c r="R40" s="30" t="str">
        <f t="shared" si="11"/>
        <v/>
      </c>
      <c r="S40" s="163" t="str">
        <f t="shared" si="4"/>
        <v/>
      </c>
      <c r="T40" s="137" t="str">
        <f t="shared" si="5"/>
        <v/>
      </c>
      <c r="U40" s="22" t="str">
        <f>IF(OR(นักเรียน!N40="ออก",T40=""),"",ROUND(T40/$T$5*$U$5,0))</f>
        <v/>
      </c>
      <c r="V40" s="162" t="str">
        <f t="shared" si="6"/>
        <v/>
      </c>
      <c r="W40" s="138" t="str">
        <f t="shared" si="7"/>
        <v/>
      </c>
      <c r="X40" s="356" t="str">
        <f>IF(คุณลักษณะ!AB40="","",คุณลักษณะ!AB40)</f>
        <v/>
      </c>
      <c r="Y40" s="358"/>
    </row>
    <row r="41" spans="2:25" ht="15.75" customHeight="1" x14ac:dyDescent="0.5">
      <c r="B41" s="31">
        <v>36</v>
      </c>
      <c r="C41" s="133" t="str">
        <f>IF(นักเรียน!C41="","",นักเรียน!C41)</f>
        <v/>
      </c>
      <c r="D41" s="597" t="str">
        <f>IF(นักเรียน!E41="","",นักเรียน!E41)</f>
        <v/>
      </c>
      <c r="E41" s="598"/>
      <c r="F41" s="364" t="str">
        <f>IF(คิดวิเคราะห์!F41="","",คิดวิเคราะห์!F41)</f>
        <v/>
      </c>
      <c r="G41" s="365" t="str">
        <f>IF(คิดวิเคราะห์!G41="","",คิดวิเคราะห์!G41)</f>
        <v/>
      </c>
      <c r="H41" s="21" t="str">
        <f t="shared" si="0"/>
        <v/>
      </c>
      <c r="I41" s="30" t="str">
        <f t="shared" si="8"/>
        <v/>
      </c>
      <c r="J41" s="163" t="str">
        <f t="shared" si="1"/>
        <v/>
      </c>
      <c r="K41" s="364" t="str">
        <f>IF(คิดวิเคราะห์!H41="","",คิดวิเคราะห์!H41)</f>
        <v/>
      </c>
      <c r="L41" s="365" t="str">
        <f>IF(คิดวิเคราะห์!I41="","",คิดวิเคราะห์!I41)</f>
        <v/>
      </c>
      <c r="M41" s="29" t="str">
        <f t="shared" si="2"/>
        <v/>
      </c>
      <c r="N41" s="30" t="str">
        <f t="shared" si="9"/>
        <v/>
      </c>
      <c r="O41" s="163" t="str">
        <f t="shared" si="3"/>
        <v/>
      </c>
      <c r="P41" s="364" t="str">
        <f>IF(คิดวิเคราะห์!J41="","",คิดวิเคราะห์!J41)</f>
        <v/>
      </c>
      <c r="Q41" s="29" t="str">
        <f t="shared" si="10"/>
        <v/>
      </c>
      <c r="R41" s="30" t="str">
        <f t="shared" si="11"/>
        <v/>
      </c>
      <c r="S41" s="163" t="str">
        <f t="shared" si="4"/>
        <v/>
      </c>
      <c r="T41" s="137" t="str">
        <f t="shared" si="5"/>
        <v/>
      </c>
      <c r="U41" s="22" t="str">
        <f>IF(OR(นักเรียน!N41="ออก",T41=""),"",ROUND(T41/$T$5*$U$5,0))</f>
        <v/>
      </c>
      <c r="V41" s="162" t="str">
        <f t="shared" si="6"/>
        <v/>
      </c>
      <c r="W41" s="138" t="str">
        <f t="shared" si="7"/>
        <v/>
      </c>
      <c r="X41" s="356" t="str">
        <f>IF(คุณลักษณะ!AB41="","",คุณลักษณะ!AB41)</f>
        <v/>
      </c>
      <c r="Y41" s="358"/>
    </row>
    <row r="42" spans="2:25" ht="15.75" customHeight="1" x14ac:dyDescent="0.5">
      <c r="B42" s="31">
        <v>37</v>
      </c>
      <c r="C42" s="133" t="str">
        <f>IF(นักเรียน!C42="","",นักเรียน!C42)</f>
        <v/>
      </c>
      <c r="D42" s="597" t="str">
        <f>IF(นักเรียน!E42="","",นักเรียน!E42)</f>
        <v/>
      </c>
      <c r="E42" s="598"/>
      <c r="F42" s="364" t="str">
        <f>IF(คิดวิเคราะห์!F42="","",คิดวิเคราะห์!F42)</f>
        <v/>
      </c>
      <c r="G42" s="365" t="str">
        <f>IF(คิดวิเคราะห์!G42="","",คิดวิเคราะห์!G42)</f>
        <v/>
      </c>
      <c r="H42" s="21" t="str">
        <f t="shared" si="0"/>
        <v/>
      </c>
      <c r="I42" s="30" t="str">
        <f t="shared" si="8"/>
        <v/>
      </c>
      <c r="J42" s="163" t="str">
        <f t="shared" si="1"/>
        <v/>
      </c>
      <c r="K42" s="364" t="str">
        <f>IF(คิดวิเคราะห์!H42="","",คิดวิเคราะห์!H42)</f>
        <v/>
      </c>
      <c r="L42" s="365" t="str">
        <f>IF(คิดวิเคราะห์!I42="","",คิดวิเคราะห์!I42)</f>
        <v/>
      </c>
      <c r="M42" s="29" t="str">
        <f t="shared" si="2"/>
        <v/>
      </c>
      <c r="N42" s="30" t="str">
        <f t="shared" si="9"/>
        <v/>
      </c>
      <c r="O42" s="163" t="str">
        <f t="shared" si="3"/>
        <v/>
      </c>
      <c r="P42" s="364" t="str">
        <f>IF(คิดวิเคราะห์!J42="","",คิดวิเคราะห์!J42)</f>
        <v/>
      </c>
      <c r="Q42" s="29" t="str">
        <f t="shared" si="10"/>
        <v/>
      </c>
      <c r="R42" s="30" t="str">
        <f t="shared" si="11"/>
        <v/>
      </c>
      <c r="S42" s="163" t="str">
        <f t="shared" si="4"/>
        <v/>
      </c>
      <c r="T42" s="137" t="str">
        <f t="shared" si="5"/>
        <v/>
      </c>
      <c r="U42" s="22" t="str">
        <f>IF(OR(นักเรียน!N42="ออก",T42=""),"",ROUND(T42/$T$5*$U$5,0))</f>
        <v/>
      </c>
      <c r="V42" s="162" t="str">
        <f t="shared" si="6"/>
        <v/>
      </c>
      <c r="W42" s="138" t="str">
        <f t="shared" si="7"/>
        <v/>
      </c>
      <c r="X42" s="356" t="str">
        <f>IF(คุณลักษณะ!AB42="","",คุณลักษณะ!AB42)</f>
        <v/>
      </c>
      <c r="Y42" s="358"/>
    </row>
    <row r="43" spans="2:25" ht="15.75" customHeight="1" x14ac:dyDescent="0.5">
      <c r="B43" s="31">
        <v>38</v>
      </c>
      <c r="C43" s="133" t="str">
        <f>IF(นักเรียน!C43="","",นักเรียน!C43)</f>
        <v/>
      </c>
      <c r="D43" s="597" t="str">
        <f>IF(นักเรียน!E43="","",นักเรียน!E43)</f>
        <v/>
      </c>
      <c r="E43" s="598"/>
      <c r="F43" s="364" t="str">
        <f>IF(คิดวิเคราะห์!F43="","",คิดวิเคราะห์!F43)</f>
        <v/>
      </c>
      <c r="G43" s="365" t="str">
        <f>IF(คิดวิเคราะห์!G43="","",คิดวิเคราะห์!G43)</f>
        <v/>
      </c>
      <c r="H43" s="21" t="str">
        <f t="shared" si="0"/>
        <v/>
      </c>
      <c r="I43" s="30" t="str">
        <f t="shared" si="8"/>
        <v/>
      </c>
      <c r="J43" s="163" t="str">
        <f t="shared" si="1"/>
        <v/>
      </c>
      <c r="K43" s="364" t="str">
        <f>IF(คิดวิเคราะห์!H43="","",คิดวิเคราะห์!H43)</f>
        <v/>
      </c>
      <c r="L43" s="365" t="str">
        <f>IF(คิดวิเคราะห์!I43="","",คิดวิเคราะห์!I43)</f>
        <v/>
      </c>
      <c r="M43" s="29" t="str">
        <f t="shared" si="2"/>
        <v/>
      </c>
      <c r="N43" s="30" t="str">
        <f t="shared" si="9"/>
        <v/>
      </c>
      <c r="O43" s="163" t="str">
        <f t="shared" si="3"/>
        <v/>
      </c>
      <c r="P43" s="364" t="str">
        <f>IF(คิดวิเคราะห์!J43="","",คิดวิเคราะห์!J43)</f>
        <v/>
      </c>
      <c r="Q43" s="29" t="str">
        <f t="shared" si="10"/>
        <v/>
      </c>
      <c r="R43" s="30" t="str">
        <f t="shared" si="11"/>
        <v/>
      </c>
      <c r="S43" s="163" t="str">
        <f t="shared" si="4"/>
        <v/>
      </c>
      <c r="T43" s="137" t="str">
        <f t="shared" si="5"/>
        <v/>
      </c>
      <c r="U43" s="22" t="str">
        <f>IF(OR(นักเรียน!N43="ออก",T43=""),"",ROUND(T43/$T$5*$U$5,0))</f>
        <v/>
      </c>
      <c r="V43" s="162" t="str">
        <f t="shared" si="6"/>
        <v/>
      </c>
      <c r="W43" s="138" t="str">
        <f t="shared" si="7"/>
        <v/>
      </c>
      <c r="X43" s="356" t="str">
        <f>IF(คุณลักษณะ!AB43="","",คุณลักษณะ!AB43)</f>
        <v/>
      </c>
      <c r="Y43" s="358"/>
    </row>
    <row r="44" spans="2:25" ht="15.75" customHeight="1" x14ac:dyDescent="0.5">
      <c r="B44" s="31">
        <v>39</v>
      </c>
      <c r="C44" s="133" t="str">
        <f>IF(นักเรียน!C44="","",นักเรียน!C44)</f>
        <v/>
      </c>
      <c r="D44" s="597" t="str">
        <f>IF(นักเรียน!E44="","",นักเรียน!E44)</f>
        <v/>
      </c>
      <c r="E44" s="598"/>
      <c r="F44" s="364" t="str">
        <f>IF(คิดวิเคราะห์!F44="","",คิดวิเคราะห์!F44)</f>
        <v/>
      </c>
      <c r="G44" s="365" t="str">
        <f>IF(คิดวิเคราะห์!G44="","",คิดวิเคราะห์!G44)</f>
        <v/>
      </c>
      <c r="H44" s="21" t="str">
        <f t="shared" si="0"/>
        <v/>
      </c>
      <c r="I44" s="30" t="str">
        <f t="shared" si="8"/>
        <v/>
      </c>
      <c r="J44" s="163" t="str">
        <f t="shared" si="1"/>
        <v/>
      </c>
      <c r="K44" s="364" t="str">
        <f>IF(คิดวิเคราะห์!H44="","",คิดวิเคราะห์!H44)</f>
        <v/>
      </c>
      <c r="L44" s="365" t="str">
        <f>IF(คิดวิเคราะห์!I44="","",คิดวิเคราะห์!I44)</f>
        <v/>
      </c>
      <c r="M44" s="29" t="str">
        <f t="shared" si="2"/>
        <v/>
      </c>
      <c r="N44" s="30" t="str">
        <f t="shared" si="9"/>
        <v/>
      </c>
      <c r="O44" s="163" t="str">
        <f t="shared" si="3"/>
        <v/>
      </c>
      <c r="P44" s="364" t="str">
        <f>IF(คิดวิเคราะห์!J44="","",คิดวิเคราะห์!J44)</f>
        <v/>
      </c>
      <c r="Q44" s="29" t="str">
        <f t="shared" si="10"/>
        <v/>
      </c>
      <c r="R44" s="30" t="str">
        <f t="shared" si="11"/>
        <v/>
      </c>
      <c r="S44" s="163" t="str">
        <f t="shared" si="4"/>
        <v/>
      </c>
      <c r="T44" s="137" t="str">
        <f t="shared" si="5"/>
        <v/>
      </c>
      <c r="U44" s="22" t="str">
        <f>IF(OR(นักเรียน!N44="ออก",T44=""),"",ROUND(T44/$T$5*$U$5,0))</f>
        <v/>
      </c>
      <c r="V44" s="162" t="str">
        <f t="shared" si="6"/>
        <v/>
      </c>
      <c r="W44" s="138" t="str">
        <f t="shared" si="7"/>
        <v/>
      </c>
      <c r="X44" s="356" t="str">
        <f>IF(คุณลักษณะ!AB44="","",คุณลักษณะ!AB44)</f>
        <v/>
      </c>
      <c r="Y44" s="358"/>
    </row>
    <row r="45" spans="2:25" ht="15.75" customHeight="1" x14ac:dyDescent="0.5">
      <c r="B45" s="31">
        <v>40</v>
      </c>
      <c r="C45" s="133" t="str">
        <f>IF(นักเรียน!C45="","",นักเรียน!C45)</f>
        <v/>
      </c>
      <c r="D45" s="597" t="str">
        <f>IF(นักเรียน!E45="","",นักเรียน!E45)</f>
        <v/>
      </c>
      <c r="E45" s="598"/>
      <c r="F45" s="364" t="str">
        <f>IF(คิดวิเคราะห์!F45="","",คิดวิเคราะห์!F45)</f>
        <v/>
      </c>
      <c r="G45" s="365" t="str">
        <f>IF(คิดวิเคราะห์!G45="","",คิดวิเคราะห์!G45)</f>
        <v/>
      </c>
      <c r="H45" s="21" t="str">
        <f t="shared" si="0"/>
        <v/>
      </c>
      <c r="I45" s="30" t="str">
        <f t="shared" si="8"/>
        <v/>
      </c>
      <c r="J45" s="163" t="str">
        <f t="shared" si="1"/>
        <v/>
      </c>
      <c r="K45" s="364" t="str">
        <f>IF(คิดวิเคราะห์!H45="","",คิดวิเคราะห์!H45)</f>
        <v/>
      </c>
      <c r="L45" s="365" t="str">
        <f>IF(คิดวิเคราะห์!I45="","",คิดวิเคราะห์!I45)</f>
        <v/>
      </c>
      <c r="M45" s="29" t="str">
        <f t="shared" si="2"/>
        <v/>
      </c>
      <c r="N45" s="30" t="str">
        <f t="shared" si="9"/>
        <v/>
      </c>
      <c r="O45" s="163" t="str">
        <f t="shared" si="3"/>
        <v/>
      </c>
      <c r="P45" s="364" t="str">
        <f>IF(คิดวิเคราะห์!J45="","",คิดวิเคราะห์!J45)</f>
        <v/>
      </c>
      <c r="Q45" s="29" t="str">
        <f t="shared" si="10"/>
        <v/>
      </c>
      <c r="R45" s="30" t="str">
        <f t="shared" si="11"/>
        <v/>
      </c>
      <c r="S45" s="163" t="str">
        <f t="shared" si="4"/>
        <v/>
      </c>
      <c r="T45" s="137" t="str">
        <f t="shared" si="5"/>
        <v/>
      </c>
      <c r="U45" s="22" t="str">
        <f>IF(OR(นักเรียน!N45="ออก",T45=""),"",ROUND(T45/$T$5*$U$5,0))</f>
        <v/>
      </c>
      <c r="V45" s="162" t="str">
        <f t="shared" si="6"/>
        <v/>
      </c>
      <c r="W45" s="138" t="str">
        <f t="shared" si="7"/>
        <v/>
      </c>
      <c r="X45" s="356" t="str">
        <f>IF(คุณลักษณะ!AB45="","",คุณลักษณะ!AB45)</f>
        <v/>
      </c>
      <c r="Y45" s="358"/>
    </row>
    <row r="46" spans="2:25" ht="15.75" customHeight="1" x14ac:dyDescent="0.5">
      <c r="B46" s="136">
        <v>41</v>
      </c>
      <c r="C46" s="133" t="str">
        <f>IF(นักเรียน!C46="","",นักเรียน!C46)</f>
        <v/>
      </c>
      <c r="D46" s="597" t="str">
        <f>IF(นักเรียน!E46="","",นักเรียน!E46)</f>
        <v/>
      </c>
      <c r="E46" s="598"/>
      <c r="F46" s="364" t="str">
        <f>IF(คิดวิเคราะห์!F46="","",คิดวิเคราะห์!F46)</f>
        <v/>
      </c>
      <c r="G46" s="365" t="str">
        <f>IF(คิดวิเคราะห์!G46="","",คิดวิเคราะห์!G46)</f>
        <v/>
      </c>
      <c r="H46" s="21" t="str">
        <f t="shared" ref="H46:H55" si="12">IF(SUM(F46:G46),SUM(F46:G46),"")</f>
        <v/>
      </c>
      <c r="I46" s="196" t="str">
        <f t="shared" ref="I46:I55" si="13">IF(H46="","",ROUND(H46/$H$5*$I$5,0))</f>
        <v/>
      </c>
      <c r="J46" s="197" t="str">
        <f t="shared" ref="J46:J55" si="14">IF(I46="","",VLOOKUP(I46,grade3,4,TRUE))</f>
        <v/>
      </c>
      <c r="K46" s="364" t="str">
        <f>IF(คิดวิเคราะห์!H46="","",คิดวิเคราะห์!H46)</f>
        <v/>
      </c>
      <c r="L46" s="365" t="str">
        <f>IF(คิดวิเคราะห์!I46="","",คิดวิเคราะห์!I46)</f>
        <v/>
      </c>
      <c r="M46" s="29" t="str">
        <f t="shared" ref="M46:M55" si="15">IF(SUM(K46:L46),SUM(K46:L46),"")</f>
        <v/>
      </c>
      <c r="N46" s="196" t="str">
        <f t="shared" ref="N46:N55" si="16">IF(M46="","",ROUND(M46/$M$5*$N$5,0))</f>
        <v/>
      </c>
      <c r="O46" s="197" t="str">
        <f t="shared" ref="O46:O55" si="17">IF(N46="","",VLOOKUP(N46,grade3,4,TRUE))</f>
        <v/>
      </c>
      <c r="P46" s="364" t="str">
        <f>IF(คิดวิเคราะห์!J46="","",คิดวิเคราะห์!J46)</f>
        <v/>
      </c>
      <c r="Q46" s="29" t="str">
        <f t="shared" ref="Q46:Q55" si="18">IF(SUM(P46:P46),SUM(P46:P46),"")</f>
        <v/>
      </c>
      <c r="R46" s="196" t="str">
        <f t="shared" ref="R46:R55" si="19">IF(Q46="","",ROUND(Q46/$Q$5*$R$5,0))</f>
        <v/>
      </c>
      <c r="S46" s="197" t="str">
        <f t="shared" ref="S46:S55" si="20">IF(R46="","",VLOOKUP(R46,grade3,4,TRUE))</f>
        <v/>
      </c>
      <c r="T46" s="198" t="str">
        <f t="shared" ref="T46:T55" si="21">IF(SUM(H46,M46,Q46),SUM(H46,M46,Q46),"")</f>
        <v/>
      </c>
      <c r="U46" s="22" t="str">
        <f>IF(OR(นักเรียน!N46="ออก",T46=""),"",ROUND(T46/$T$5*$U$5,0))</f>
        <v/>
      </c>
      <c r="V46" s="162" t="str">
        <f t="shared" ref="V46:V55" si="22">IF(U46="","",VLOOKUP(U46,grade3,5,TRUE))</f>
        <v/>
      </c>
      <c r="W46" s="138" t="str">
        <f t="shared" ref="W46:W55" si="23">IF(U46="","",VLOOKUP(U46,grade3,4,TRUE))</f>
        <v/>
      </c>
      <c r="X46" s="356" t="str">
        <f>IF(คุณลักษณะ!AB46="","",คุณลักษณะ!AB46)</f>
        <v/>
      </c>
      <c r="Y46" s="358"/>
    </row>
    <row r="47" spans="2:25" ht="15.75" customHeight="1" x14ac:dyDescent="0.5">
      <c r="B47" s="136">
        <v>42</v>
      </c>
      <c r="C47" s="133" t="str">
        <f>IF(นักเรียน!C47="","",นักเรียน!C47)</f>
        <v/>
      </c>
      <c r="D47" s="597" t="str">
        <f>IF(นักเรียน!E47="","",นักเรียน!E47)</f>
        <v/>
      </c>
      <c r="E47" s="598"/>
      <c r="F47" s="364" t="str">
        <f>IF(คิดวิเคราะห์!F47="","",คิดวิเคราะห์!F47)</f>
        <v/>
      </c>
      <c r="G47" s="365" t="str">
        <f>IF(คิดวิเคราะห์!G47="","",คิดวิเคราะห์!G47)</f>
        <v/>
      </c>
      <c r="H47" s="21" t="str">
        <f t="shared" si="12"/>
        <v/>
      </c>
      <c r="I47" s="196" t="str">
        <f t="shared" si="13"/>
        <v/>
      </c>
      <c r="J47" s="197" t="str">
        <f t="shared" si="14"/>
        <v/>
      </c>
      <c r="K47" s="364" t="str">
        <f>IF(คิดวิเคราะห์!H47="","",คิดวิเคราะห์!H47)</f>
        <v/>
      </c>
      <c r="L47" s="365" t="str">
        <f>IF(คิดวิเคราะห์!I47="","",คิดวิเคราะห์!I47)</f>
        <v/>
      </c>
      <c r="M47" s="29" t="str">
        <f t="shared" si="15"/>
        <v/>
      </c>
      <c r="N47" s="196" t="str">
        <f t="shared" si="16"/>
        <v/>
      </c>
      <c r="O47" s="197" t="str">
        <f t="shared" si="17"/>
        <v/>
      </c>
      <c r="P47" s="364" t="str">
        <f>IF(คิดวิเคราะห์!J47="","",คิดวิเคราะห์!J47)</f>
        <v/>
      </c>
      <c r="Q47" s="29" t="str">
        <f t="shared" si="18"/>
        <v/>
      </c>
      <c r="R47" s="196" t="str">
        <f t="shared" si="19"/>
        <v/>
      </c>
      <c r="S47" s="197" t="str">
        <f t="shared" si="20"/>
        <v/>
      </c>
      <c r="T47" s="198" t="str">
        <f t="shared" si="21"/>
        <v/>
      </c>
      <c r="U47" s="22" t="str">
        <f>IF(OR(นักเรียน!N47="ออก",T47=""),"",ROUND(T47/$T$5*$U$5,0))</f>
        <v/>
      </c>
      <c r="V47" s="162" t="str">
        <f t="shared" si="22"/>
        <v/>
      </c>
      <c r="W47" s="138" t="str">
        <f t="shared" si="23"/>
        <v/>
      </c>
      <c r="X47" s="356" t="str">
        <f>IF(คุณลักษณะ!AB47="","",คุณลักษณะ!AB47)</f>
        <v/>
      </c>
      <c r="Y47" s="358"/>
    </row>
    <row r="48" spans="2:25" ht="15.75" customHeight="1" x14ac:dyDescent="0.5">
      <c r="B48" s="136">
        <v>43</v>
      </c>
      <c r="C48" s="133" t="str">
        <f>IF(นักเรียน!C48="","",นักเรียน!C48)</f>
        <v/>
      </c>
      <c r="D48" s="597" t="str">
        <f>IF(นักเรียน!E48="","",นักเรียน!E48)</f>
        <v/>
      </c>
      <c r="E48" s="598"/>
      <c r="F48" s="364" t="str">
        <f>IF(คิดวิเคราะห์!F48="","",คิดวิเคราะห์!F48)</f>
        <v/>
      </c>
      <c r="G48" s="365" t="str">
        <f>IF(คิดวิเคราะห์!G48="","",คิดวิเคราะห์!G48)</f>
        <v/>
      </c>
      <c r="H48" s="21" t="str">
        <f t="shared" si="12"/>
        <v/>
      </c>
      <c r="I48" s="196" t="str">
        <f t="shared" si="13"/>
        <v/>
      </c>
      <c r="J48" s="197" t="str">
        <f t="shared" si="14"/>
        <v/>
      </c>
      <c r="K48" s="364" t="str">
        <f>IF(คิดวิเคราะห์!H48="","",คิดวิเคราะห์!H48)</f>
        <v/>
      </c>
      <c r="L48" s="365" t="str">
        <f>IF(คิดวิเคราะห์!I48="","",คิดวิเคราะห์!I48)</f>
        <v/>
      </c>
      <c r="M48" s="29" t="str">
        <f t="shared" si="15"/>
        <v/>
      </c>
      <c r="N48" s="196" t="str">
        <f t="shared" si="16"/>
        <v/>
      </c>
      <c r="O48" s="197" t="str">
        <f t="shared" si="17"/>
        <v/>
      </c>
      <c r="P48" s="364" t="str">
        <f>IF(คิดวิเคราะห์!J48="","",คิดวิเคราะห์!J48)</f>
        <v/>
      </c>
      <c r="Q48" s="29" t="str">
        <f t="shared" si="18"/>
        <v/>
      </c>
      <c r="R48" s="196" t="str">
        <f t="shared" si="19"/>
        <v/>
      </c>
      <c r="S48" s="197" t="str">
        <f t="shared" si="20"/>
        <v/>
      </c>
      <c r="T48" s="198" t="str">
        <f t="shared" si="21"/>
        <v/>
      </c>
      <c r="U48" s="22" t="str">
        <f>IF(OR(นักเรียน!N48="ออก",T48=""),"",ROUND(T48/$T$5*$U$5,0))</f>
        <v/>
      </c>
      <c r="V48" s="162" t="str">
        <f t="shared" si="22"/>
        <v/>
      </c>
      <c r="W48" s="138" t="str">
        <f t="shared" si="23"/>
        <v/>
      </c>
      <c r="X48" s="356" t="str">
        <f>IF(คุณลักษณะ!AB48="","",คุณลักษณะ!AB48)</f>
        <v/>
      </c>
      <c r="Y48" s="358"/>
    </row>
    <row r="49" spans="2:25" ht="15.75" customHeight="1" x14ac:dyDescent="0.5">
      <c r="B49" s="136">
        <v>44</v>
      </c>
      <c r="C49" s="133" t="str">
        <f>IF(นักเรียน!C49="","",นักเรียน!C49)</f>
        <v/>
      </c>
      <c r="D49" s="597" t="str">
        <f>IF(นักเรียน!E49="","",นักเรียน!E49)</f>
        <v/>
      </c>
      <c r="E49" s="598"/>
      <c r="F49" s="364" t="str">
        <f>IF(คิดวิเคราะห์!F49="","",คิดวิเคราะห์!F49)</f>
        <v/>
      </c>
      <c r="G49" s="365" t="str">
        <f>IF(คิดวิเคราะห์!G49="","",คิดวิเคราะห์!G49)</f>
        <v/>
      </c>
      <c r="H49" s="21" t="str">
        <f t="shared" si="12"/>
        <v/>
      </c>
      <c r="I49" s="196" t="str">
        <f t="shared" si="13"/>
        <v/>
      </c>
      <c r="J49" s="197" t="str">
        <f t="shared" si="14"/>
        <v/>
      </c>
      <c r="K49" s="364" t="str">
        <f>IF(คิดวิเคราะห์!H49="","",คิดวิเคราะห์!H49)</f>
        <v/>
      </c>
      <c r="L49" s="365" t="str">
        <f>IF(คิดวิเคราะห์!I49="","",คิดวิเคราะห์!I49)</f>
        <v/>
      </c>
      <c r="M49" s="29" t="str">
        <f t="shared" si="15"/>
        <v/>
      </c>
      <c r="N49" s="196" t="str">
        <f t="shared" si="16"/>
        <v/>
      </c>
      <c r="O49" s="197" t="str">
        <f t="shared" si="17"/>
        <v/>
      </c>
      <c r="P49" s="364" t="str">
        <f>IF(คิดวิเคราะห์!J49="","",คิดวิเคราะห์!J49)</f>
        <v/>
      </c>
      <c r="Q49" s="29" t="str">
        <f t="shared" si="18"/>
        <v/>
      </c>
      <c r="R49" s="196" t="str">
        <f t="shared" si="19"/>
        <v/>
      </c>
      <c r="S49" s="197" t="str">
        <f t="shared" si="20"/>
        <v/>
      </c>
      <c r="T49" s="198" t="str">
        <f t="shared" si="21"/>
        <v/>
      </c>
      <c r="U49" s="22" t="str">
        <f>IF(OR(นักเรียน!N49="ออก",T49=""),"",ROUND(T49/$T$5*$U$5,0))</f>
        <v/>
      </c>
      <c r="V49" s="162" t="str">
        <f t="shared" si="22"/>
        <v/>
      </c>
      <c r="W49" s="138" t="str">
        <f t="shared" si="23"/>
        <v/>
      </c>
      <c r="X49" s="356" t="str">
        <f>IF(คุณลักษณะ!AB49="","",คุณลักษณะ!AB49)</f>
        <v/>
      </c>
      <c r="Y49" s="358"/>
    </row>
    <row r="50" spans="2:25" ht="15.75" customHeight="1" x14ac:dyDescent="0.5">
      <c r="B50" s="136">
        <v>45</v>
      </c>
      <c r="C50" s="133" t="str">
        <f>IF(นักเรียน!C50="","",นักเรียน!C50)</f>
        <v/>
      </c>
      <c r="D50" s="597" t="str">
        <f>IF(นักเรียน!E50="","",นักเรียน!E50)</f>
        <v/>
      </c>
      <c r="E50" s="598"/>
      <c r="F50" s="364" t="str">
        <f>IF(คิดวิเคราะห์!F50="","",คิดวิเคราะห์!F50)</f>
        <v/>
      </c>
      <c r="G50" s="365" t="str">
        <f>IF(คิดวิเคราะห์!G50="","",คิดวิเคราะห์!G50)</f>
        <v/>
      </c>
      <c r="H50" s="21" t="str">
        <f t="shared" si="12"/>
        <v/>
      </c>
      <c r="I50" s="196" t="str">
        <f t="shared" si="13"/>
        <v/>
      </c>
      <c r="J50" s="197" t="str">
        <f t="shared" si="14"/>
        <v/>
      </c>
      <c r="K50" s="364" t="str">
        <f>IF(คิดวิเคราะห์!H50="","",คิดวิเคราะห์!H50)</f>
        <v/>
      </c>
      <c r="L50" s="365" t="str">
        <f>IF(คิดวิเคราะห์!I50="","",คิดวิเคราะห์!I50)</f>
        <v/>
      </c>
      <c r="M50" s="29" t="str">
        <f t="shared" si="15"/>
        <v/>
      </c>
      <c r="N50" s="196" t="str">
        <f t="shared" si="16"/>
        <v/>
      </c>
      <c r="O50" s="197" t="str">
        <f t="shared" si="17"/>
        <v/>
      </c>
      <c r="P50" s="364" t="str">
        <f>IF(คิดวิเคราะห์!J50="","",คิดวิเคราะห์!J50)</f>
        <v/>
      </c>
      <c r="Q50" s="29" t="str">
        <f t="shared" si="18"/>
        <v/>
      </c>
      <c r="R50" s="196" t="str">
        <f t="shared" si="19"/>
        <v/>
      </c>
      <c r="S50" s="197" t="str">
        <f t="shared" si="20"/>
        <v/>
      </c>
      <c r="T50" s="198" t="str">
        <f t="shared" si="21"/>
        <v/>
      </c>
      <c r="U50" s="22" t="str">
        <f>IF(OR(นักเรียน!N50="ออก",T50=""),"",ROUND(T50/$T$5*$U$5,0))</f>
        <v/>
      </c>
      <c r="V50" s="162" t="str">
        <f t="shared" si="22"/>
        <v/>
      </c>
      <c r="W50" s="138" t="str">
        <f t="shared" si="23"/>
        <v/>
      </c>
      <c r="X50" s="356" t="str">
        <f>IF(คุณลักษณะ!AB50="","",คุณลักษณะ!AB50)</f>
        <v/>
      </c>
      <c r="Y50" s="358"/>
    </row>
    <row r="51" spans="2:25" ht="15.75" customHeight="1" x14ac:dyDescent="0.5">
      <c r="B51" s="136">
        <v>46</v>
      </c>
      <c r="C51" s="133" t="str">
        <f>IF(นักเรียน!C51="","",นักเรียน!C51)</f>
        <v/>
      </c>
      <c r="D51" s="597" t="str">
        <f>IF(นักเรียน!E51="","",นักเรียน!E51)</f>
        <v/>
      </c>
      <c r="E51" s="598"/>
      <c r="F51" s="364" t="str">
        <f>IF(คิดวิเคราะห์!F51="","",คิดวิเคราะห์!F51)</f>
        <v/>
      </c>
      <c r="G51" s="365" t="str">
        <f>IF(คิดวิเคราะห์!G51="","",คิดวิเคราะห์!G51)</f>
        <v/>
      </c>
      <c r="H51" s="21" t="str">
        <f t="shared" si="12"/>
        <v/>
      </c>
      <c r="I51" s="196" t="str">
        <f t="shared" si="13"/>
        <v/>
      </c>
      <c r="J51" s="197" t="str">
        <f t="shared" si="14"/>
        <v/>
      </c>
      <c r="K51" s="364" t="str">
        <f>IF(คิดวิเคราะห์!H51="","",คิดวิเคราะห์!H51)</f>
        <v/>
      </c>
      <c r="L51" s="365" t="str">
        <f>IF(คิดวิเคราะห์!I51="","",คิดวิเคราะห์!I51)</f>
        <v/>
      </c>
      <c r="M51" s="29" t="str">
        <f t="shared" si="15"/>
        <v/>
      </c>
      <c r="N51" s="196" t="str">
        <f t="shared" si="16"/>
        <v/>
      </c>
      <c r="O51" s="197" t="str">
        <f t="shared" si="17"/>
        <v/>
      </c>
      <c r="P51" s="364" t="str">
        <f>IF(คิดวิเคราะห์!J51="","",คิดวิเคราะห์!J51)</f>
        <v/>
      </c>
      <c r="Q51" s="29" t="str">
        <f t="shared" si="18"/>
        <v/>
      </c>
      <c r="R51" s="196" t="str">
        <f t="shared" si="19"/>
        <v/>
      </c>
      <c r="S51" s="197" t="str">
        <f t="shared" si="20"/>
        <v/>
      </c>
      <c r="T51" s="198" t="str">
        <f t="shared" si="21"/>
        <v/>
      </c>
      <c r="U51" s="22" t="str">
        <f>IF(OR(นักเรียน!N51="ออก",T51=""),"",ROUND(T51/$T$5*$U$5,0))</f>
        <v/>
      </c>
      <c r="V51" s="162" t="str">
        <f t="shared" si="22"/>
        <v/>
      </c>
      <c r="W51" s="138" t="str">
        <f t="shared" si="23"/>
        <v/>
      </c>
      <c r="X51" s="356" t="str">
        <f>IF(คุณลักษณะ!AB51="","",คุณลักษณะ!AB51)</f>
        <v/>
      </c>
      <c r="Y51" s="358"/>
    </row>
    <row r="52" spans="2:25" ht="15.75" customHeight="1" x14ac:dyDescent="0.5">
      <c r="B52" s="136">
        <v>47</v>
      </c>
      <c r="C52" s="133" t="str">
        <f>IF(นักเรียน!C52="","",นักเรียน!C52)</f>
        <v/>
      </c>
      <c r="D52" s="597" t="str">
        <f>IF(นักเรียน!E52="","",นักเรียน!E52)</f>
        <v/>
      </c>
      <c r="E52" s="598"/>
      <c r="F52" s="364" t="str">
        <f>IF(คิดวิเคราะห์!F52="","",คิดวิเคราะห์!F52)</f>
        <v/>
      </c>
      <c r="G52" s="365" t="str">
        <f>IF(คิดวิเคราะห์!G52="","",คิดวิเคราะห์!G52)</f>
        <v/>
      </c>
      <c r="H52" s="21" t="str">
        <f t="shared" si="12"/>
        <v/>
      </c>
      <c r="I52" s="196" t="str">
        <f t="shared" si="13"/>
        <v/>
      </c>
      <c r="J52" s="197" t="str">
        <f t="shared" si="14"/>
        <v/>
      </c>
      <c r="K52" s="364" t="str">
        <f>IF(คิดวิเคราะห์!H52="","",คิดวิเคราะห์!H52)</f>
        <v/>
      </c>
      <c r="L52" s="365" t="str">
        <f>IF(คิดวิเคราะห์!I52="","",คิดวิเคราะห์!I52)</f>
        <v/>
      </c>
      <c r="M52" s="29" t="str">
        <f t="shared" si="15"/>
        <v/>
      </c>
      <c r="N52" s="196" t="str">
        <f t="shared" si="16"/>
        <v/>
      </c>
      <c r="O52" s="197" t="str">
        <f t="shared" si="17"/>
        <v/>
      </c>
      <c r="P52" s="364" t="str">
        <f>IF(คิดวิเคราะห์!J52="","",คิดวิเคราะห์!J52)</f>
        <v/>
      </c>
      <c r="Q52" s="29" t="str">
        <f t="shared" si="18"/>
        <v/>
      </c>
      <c r="R52" s="196" t="str">
        <f t="shared" si="19"/>
        <v/>
      </c>
      <c r="S52" s="197" t="str">
        <f t="shared" si="20"/>
        <v/>
      </c>
      <c r="T52" s="198" t="str">
        <f t="shared" si="21"/>
        <v/>
      </c>
      <c r="U52" s="22" t="str">
        <f>IF(OR(นักเรียน!N52="ออก",T52=""),"",ROUND(T52/$T$5*$U$5,0))</f>
        <v/>
      </c>
      <c r="V52" s="162" t="str">
        <f t="shared" si="22"/>
        <v/>
      </c>
      <c r="W52" s="138" t="str">
        <f t="shared" si="23"/>
        <v/>
      </c>
      <c r="X52" s="356" t="str">
        <f>IF(คุณลักษณะ!AB52="","",คุณลักษณะ!AB52)</f>
        <v/>
      </c>
      <c r="Y52" s="358"/>
    </row>
    <row r="53" spans="2:25" ht="15.75" customHeight="1" x14ac:dyDescent="0.5">
      <c r="B53" s="136">
        <v>48</v>
      </c>
      <c r="C53" s="133" t="str">
        <f>IF(นักเรียน!C53="","",นักเรียน!C53)</f>
        <v/>
      </c>
      <c r="D53" s="597" t="str">
        <f>IF(นักเรียน!E53="","",นักเรียน!E53)</f>
        <v/>
      </c>
      <c r="E53" s="598"/>
      <c r="F53" s="364" t="str">
        <f>IF(คิดวิเคราะห์!F53="","",คิดวิเคราะห์!F53)</f>
        <v/>
      </c>
      <c r="G53" s="365" t="str">
        <f>IF(คิดวิเคราะห์!G53="","",คิดวิเคราะห์!G53)</f>
        <v/>
      </c>
      <c r="H53" s="21" t="str">
        <f t="shared" si="12"/>
        <v/>
      </c>
      <c r="I53" s="196" t="str">
        <f t="shared" si="13"/>
        <v/>
      </c>
      <c r="J53" s="197" t="str">
        <f t="shared" si="14"/>
        <v/>
      </c>
      <c r="K53" s="364" t="str">
        <f>IF(คิดวิเคราะห์!H53="","",คิดวิเคราะห์!H53)</f>
        <v/>
      </c>
      <c r="L53" s="365" t="str">
        <f>IF(คิดวิเคราะห์!I53="","",คิดวิเคราะห์!I53)</f>
        <v/>
      </c>
      <c r="M53" s="29" t="str">
        <f t="shared" si="15"/>
        <v/>
      </c>
      <c r="N53" s="196" t="str">
        <f t="shared" si="16"/>
        <v/>
      </c>
      <c r="O53" s="197" t="str">
        <f t="shared" si="17"/>
        <v/>
      </c>
      <c r="P53" s="364" t="str">
        <f>IF(คิดวิเคราะห์!J53="","",คิดวิเคราะห์!J53)</f>
        <v/>
      </c>
      <c r="Q53" s="29" t="str">
        <f t="shared" si="18"/>
        <v/>
      </c>
      <c r="R53" s="196" t="str">
        <f t="shared" si="19"/>
        <v/>
      </c>
      <c r="S53" s="197" t="str">
        <f t="shared" si="20"/>
        <v/>
      </c>
      <c r="T53" s="198" t="str">
        <f t="shared" si="21"/>
        <v/>
      </c>
      <c r="U53" s="22" t="str">
        <f>IF(OR(นักเรียน!N53="ออก",T53=""),"",ROUND(T53/$T$5*$U$5,0))</f>
        <v/>
      </c>
      <c r="V53" s="162" t="str">
        <f t="shared" si="22"/>
        <v/>
      </c>
      <c r="W53" s="138" t="str">
        <f t="shared" si="23"/>
        <v/>
      </c>
      <c r="X53" s="356" t="str">
        <f>IF(คุณลักษณะ!AB53="","",คุณลักษณะ!AB53)</f>
        <v/>
      </c>
      <c r="Y53" s="358"/>
    </row>
    <row r="54" spans="2:25" ht="15.75" customHeight="1" x14ac:dyDescent="0.5">
      <c r="B54" s="136">
        <v>49</v>
      </c>
      <c r="C54" s="133" t="str">
        <f>IF(นักเรียน!C54="","",นักเรียน!C54)</f>
        <v/>
      </c>
      <c r="D54" s="597" t="str">
        <f>IF(นักเรียน!E54="","",นักเรียน!E54)</f>
        <v/>
      </c>
      <c r="E54" s="598"/>
      <c r="F54" s="364" t="str">
        <f>IF(คิดวิเคราะห์!F54="","",คิดวิเคราะห์!F54)</f>
        <v/>
      </c>
      <c r="G54" s="365" t="str">
        <f>IF(คิดวิเคราะห์!G54="","",คิดวิเคราะห์!G54)</f>
        <v/>
      </c>
      <c r="H54" s="21" t="str">
        <f t="shared" si="12"/>
        <v/>
      </c>
      <c r="I54" s="196" t="str">
        <f t="shared" si="13"/>
        <v/>
      </c>
      <c r="J54" s="197" t="str">
        <f t="shared" si="14"/>
        <v/>
      </c>
      <c r="K54" s="364" t="str">
        <f>IF(คิดวิเคราะห์!H54="","",คิดวิเคราะห์!H54)</f>
        <v/>
      </c>
      <c r="L54" s="365" t="str">
        <f>IF(คิดวิเคราะห์!I54="","",คิดวิเคราะห์!I54)</f>
        <v/>
      </c>
      <c r="M54" s="29" t="str">
        <f t="shared" si="15"/>
        <v/>
      </c>
      <c r="N54" s="196" t="str">
        <f t="shared" si="16"/>
        <v/>
      </c>
      <c r="O54" s="197" t="str">
        <f t="shared" si="17"/>
        <v/>
      </c>
      <c r="P54" s="364" t="str">
        <f>IF(คิดวิเคราะห์!J54="","",คิดวิเคราะห์!J54)</f>
        <v/>
      </c>
      <c r="Q54" s="29" t="str">
        <f t="shared" si="18"/>
        <v/>
      </c>
      <c r="R54" s="196" t="str">
        <f t="shared" si="19"/>
        <v/>
      </c>
      <c r="S54" s="197" t="str">
        <f t="shared" si="20"/>
        <v/>
      </c>
      <c r="T54" s="198" t="str">
        <f t="shared" si="21"/>
        <v/>
      </c>
      <c r="U54" s="22" t="str">
        <f>IF(OR(นักเรียน!N54="ออก",T54=""),"",ROUND(T54/$T$5*$U$5,0))</f>
        <v/>
      </c>
      <c r="V54" s="162" t="str">
        <f t="shared" si="22"/>
        <v/>
      </c>
      <c r="W54" s="138" t="str">
        <f t="shared" si="23"/>
        <v/>
      </c>
      <c r="X54" s="356" t="str">
        <f>IF(คุณลักษณะ!AB54="","",คุณลักษณะ!AB54)</f>
        <v/>
      </c>
      <c r="Y54" s="358"/>
    </row>
    <row r="55" spans="2:25" ht="15.75" customHeight="1" x14ac:dyDescent="0.5">
      <c r="B55" s="136">
        <v>50</v>
      </c>
      <c r="C55" s="133" t="str">
        <f>IF(นักเรียน!C55="","",นักเรียน!C55)</f>
        <v/>
      </c>
      <c r="D55" s="597" t="str">
        <f>IF(นักเรียน!E55="","",นักเรียน!E55)</f>
        <v/>
      </c>
      <c r="E55" s="598"/>
      <c r="F55" s="364" t="str">
        <f>IF(คิดวิเคราะห์!F55="","",คิดวิเคราะห์!F55)</f>
        <v/>
      </c>
      <c r="G55" s="365" t="str">
        <f>IF(คิดวิเคราะห์!G55="","",คิดวิเคราะห์!G55)</f>
        <v/>
      </c>
      <c r="H55" s="21" t="str">
        <f t="shared" si="12"/>
        <v/>
      </c>
      <c r="I55" s="196" t="str">
        <f t="shared" si="13"/>
        <v/>
      </c>
      <c r="J55" s="197" t="str">
        <f t="shared" si="14"/>
        <v/>
      </c>
      <c r="K55" s="364" t="str">
        <f>IF(คิดวิเคราะห์!H55="","",คิดวิเคราะห์!H55)</f>
        <v/>
      </c>
      <c r="L55" s="365" t="str">
        <f>IF(คิดวิเคราะห์!I55="","",คิดวิเคราะห์!I55)</f>
        <v/>
      </c>
      <c r="M55" s="29" t="str">
        <f t="shared" si="15"/>
        <v/>
      </c>
      <c r="N55" s="196" t="str">
        <f t="shared" si="16"/>
        <v/>
      </c>
      <c r="O55" s="197" t="str">
        <f t="shared" si="17"/>
        <v/>
      </c>
      <c r="P55" s="364" t="str">
        <f>IF(คิดวิเคราะห์!J55="","",คิดวิเคราะห์!J55)</f>
        <v/>
      </c>
      <c r="Q55" s="29" t="str">
        <f t="shared" si="18"/>
        <v/>
      </c>
      <c r="R55" s="196" t="str">
        <f t="shared" si="19"/>
        <v/>
      </c>
      <c r="S55" s="197" t="str">
        <f t="shared" si="20"/>
        <v/>
      </c>
      <c r="T55" s="198" t="str">
        <f t="shared" si="21"/>
        <v/>
      </c>
      <c r="U55" s="22" t="str">
        <f>IF(OR(นักเรียน!N55="ออก",T55=""),"",ROUND(T55/$T$5*$U$5,0))</f>
        <v/>
      </c>
      <c r="V55" s="162" t="str">
        <f t="shared" si="22"/>
        <v/>
      </c>
      <c r="W55" s="138" t="str">
        <f t="shared" si="23"/>
        <v/>
      </c>
      <c r="X55" s="356" t="str">
        <f>IF(คุณลักษณะ!AB55="","",คุณลักษณะ!AB55)</f>
        <v/>
      </c>
      <c r="Y55" s="358"/>
    </row>
    <row r="56" spans="2:25" s="37" customFormat="1" ht="18" customHeight="1" x14ac:dyDescent="0.5">
      <c r="B56" s="38"/>
      <c r="C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01"/>
      <c r="V56" s="301"/>
    </row>
    <row r="57" spans="2:25" s="37" customFormat="1" ht="18" customHeight="1" x14ac:dyDescent="0.5">
      <c r="B57" s="38"/>
      <c r="C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01"/>
      <c r="V57" s="301"/>
    </row>
    <row r="58" spans="2:25" s="37" customFormat="1" ht="18" customHeight="1" x14ac:dyDescent="0.5">
      <c r="B58" s="38"/>
      <c r="C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01"/>
      <c r="V58" s="301"/>
    </row>
    <row r="59" spans="2:25" s="37" customFormat="1" ht="18" customHeight="1" x14ac:dyDescent="0.5">
      <c r="B59" s="38"/>
      <c r="C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01"/>
      <c r="V59" s="301"/>
    </row>
    <row r="60" spans="2:25" s="37" customFormat="1" ht="18" customHeight="1" x14ac:dyDescent="0.5">
      <c r="B60" s="38"/>
      <c r="C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01"/>
      <c r="V60" s="301"/>
    </row>
    <row r="61" spans="2:25" s="37" customFormat="1" ht="18" customHeight="1" x14ac:dyDescent="0.5">
      <c r="B61" s="38"/>
      <c r="C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01"/>
      <c r="V61" s="301"/>
    </row>
    <row r="62" spans="2:25" s="37" customFormat="1" ht="18" customHeight="1" x14ac:dyDescent="0.5">
      <c r="B62" s="38"/>
      <c r="C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01"/>
      <c r="V62" s="301"/>
    </row>
    <row r="63" spans="2:2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2:2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52" s="4" customFormat="1" ht="18" customHeight="1" x14ac:dyDescent="0.5">
      <c r="A71" s="38"/>
      <c r="D71" s="1"/>
      <c r="E71" s="1"/>
      <c r="U71" s="3"/>
      <c r="V71" s="3"/>
      <c r="W71" s="1"/>
      <c r="X71" s="1"/>
      <c r="Y71" s="1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W6:W55">
    <cfRule type="cellIs" dxfId="59" priority="10" operator="equal">
      <formula>"ไม่ผ่าน"</formula>
    </cfRule>
  </conditionalFormatting>
  <conditionalFormatting sqref="V6:V55">
    <cfRule type="cellIs" dxfId="58" priority="8" operator="equal">
      <formula>0</formula>
    </cfRule>
  </conditionalFormatting>
  <conditionalFormatting sqref="J6:J55">
    <cfRule type="containsText" dxfId="57" priority="7" operator="containsText" text="ไม่ผ่าน">
      <formula>NOT(ISERROR(SEARCH("ไม่ผ่าน",J6)))</formula>
    </cfRule>
  </conditionalFormatting>
  <conditionalFormatting sqref="O6:O55">
    <cfRule type="containsText" dxfId="56" priority="6" operator="containsText" text="ไม่ผ่าน">
      <formula>NOT(ISERROR(SEARCH("ไม่ผ่าน",O6)))</formula>
    </cfRule>
  </conditionalFormatting>
  <conditionalFormatting sqref="O6:O55">
    <cfRule type="containsText" dxfId="55" priority="5" operator="containsText" text="ไม่ผ่าน">
      <formula>NOT(ISERROR(SEARCH("ไม่ผ่าน",O6)))</formula>
    </cfRule>
  </conditionalFormatting>
  <conditionalFormatting sqref="S6:S55">
    <cfRule type="containsText" dxfId="54" priority="4" operator="containsText" text="ไม่ผ่าน">
      <formula>NOT(ISERROR(SEARCH("ไม่ผ่าน",S6)))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  <picture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92"/>
  <sheetViews>
    <sheetView showGridLines="0" showRowColHeaders="0" zoomScale="110" zoomScaleNormal="110" workbookViewId="0">
      <selection activeCell="C6" sqref="C6:C12"/>
    </sheetView>
  </sheetViews>
  <sheetFormatPr defaultRowHeight="22.5" x14ac:dyDescent="0.45"/>
  <cols>
    <col min="1" max="1" width="4.5703125" style="5" customWidth="1"/>
    <col min="2" max="2" width="3.140625" style="33" customWidth="1"/>
    <col min="3" max="3" width="101.85546875" style="33" customWidth="1"/>
    <col min="4" max="4" width="3.28515625" style="33" customWidth="1"/>
    <col min="5" max="7" width="9.140625" style="5"/>
    <col min="8" max="16384" width="9.140625" style="33"/>
  </cols>
  <sheetData>
    <row r="1" spans="2:5" s="5" customFormat="1" ht="42" customHeight="1" x14ac:dyDescent="0.45"/>
    <row r="2" spans="2:5" s="5" customFormat="1" ht="9" customHeight="1" x14ac:dyDescent="0.45">
      <c r="E2" s="296"/>
    </row>
    <row r="3" spans="2:5" x14ac:dyDescent="0.45">
      <c r="B3" s="115"/>
      <c r="C3" s="122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การงานอาชีพและเทคโนโลยี</v>
      </c>
      <c r="D3" s="115"/>
      <c r="E3" s="297"/>
    </row>
    <row r="4" spans="2:5" x14ac:dyDescent="0.45">
      <c r="B4" s="115"/>
      <c r="C4" s="122" t="str">
        <f>"รายวิชา   "&amp;Home!C11&amp;"    รหัสวิชา  "&amp;Home!C12&amp;"   ชั้น"&amp;Home!C9</f>
        <v>รายวิชา   คอมพิวเตอร์    รหัสวิชา  ง 23202   ชั้นมัธยมศึกษาปีที่ 3</v>
      </c>
      <c r="D4" s="115"/>
      <c r="E4" s="297"/>
    </row>
    <row r="5" spans="2:5" ht="8.25" customHeight="1" x14ac:dyDescent="0.45">
      <c r="B5" s="115"/>
      <c r="C5" s="115"/>
      <c r="D5" s="115"/>
      <c r="E5" s="10"/>
    </row>
    <row r="6" spans="2:5" ht="18" customHeight="1" x14ac:dyDescent="0.45">
      <c r="B6" s="115"/>
      <c r="C6" s="485"/>
      <c r="D6" s="115"/>
      <c r="E6" s="297"/>
    </row>
    <row r="7" spans="2:5" ht="18" customHeight="1" x14ac:dyDescent="0.45">
      <c r="B7" s="115"/>
      <c r="C7" s="298"/>
      <c r="D7" s="115"/>
      <c r="E7" s="296"/>
    </row>
    <row r="8" spans="2:5" ht="18" customHeight="1" x14ac:dyDescent="0.45">
      <c r="B8" s="115"/>
      <c r="C8" s="298"/>
      <c r="D8" s="115"/>
      <c r="E8" s="296"/>
    </row>
    <row r="9" spans="2:5" ht="18" customHeight="1" x14ac:dyDescent="0.45">
      <c r="B9" s="115"/>
      <c r="C9" s="298"/>
      <c r="D9" s="115"/>
      <c r="E9" s="296"/>
    </row>
    <row r="10" spans="2:5" ht="18" customHeight="1" x14ac:dyDescent="0.45">
      <c r="B10" s="115"/>
      <c r="C10" s="298"/>
      <c r="D10" s="115"/>
    </row>
    <row r="11" spans="2:5" ht="18" customHeight="1" x14ac:dyDescent="0.45">
      <c r="B11" s="115"/>
      <c r="C11" s="298"/>
      <c r="D11" s="115"/>
    </row>
    <row r="12" spans="2:5" ht="18" customHeight="1" x14ac:dyDescent="0.45">
      <c r="B12" s="115"/>
      <c r="C12" s="485"/>
      <c r="D12" s="115"/>
    </row>
    <row r="13" spans="2:5" ht="18" customHeight="1" x14ac:dyDescent="0.45">
      <c r="B13" s="115"/>
      <c r="C13" s="298"/>
      <c r="D13" s="115"/>
    </row>
    <row r="14" spans="2:5" ht="18" customHeight="1" x14ac:dyDescent="0.45">
      <c r="B14" s="115"/>
      <c r="C14" s="298"/>
      <c r="D14" s="115"/>
    </row>
    <row r="15" spans="2:5" ht="18" customHeight="1" x14ac:dyDescent="0.45">
      <c r="B15" s="115"/>
      <c r="C15" s="298"/>
      <c r="D15" s="115"/>
    </row>
    <row r="16" spans="2:5" ht="18" customHeight="1" x14ac:dyDescent="0.45">
      <c r="B16" s="115"/>
      <c r="C16" s="298"/>
      <c r="D16" s="115"/>
    </row>
    <row r="17" spans="2:4" ht="18" customHeight="1" x14ac:dyDescent="0.45">
      <c r="B17" s="115"/>
      <c r="C17" s="298"/>
      <c r="D17" s="115"/>
    </row>
    <row r="18" spans="2:4" ht="18" customHeight="1" x14ac:dyDescent="0.45">
      <c r="B18" s="115"/>
      <c r="C18" s="298"/>
      <c r="D18" s="115"/>
    </row>
    <row r="19" spans="2:4" ht="18" customHeight="1" x14ac:dyDescent="0.45">
      <c r="B19" s="115"/>
      <c r="C19" s="298"/>
      <c r="D19" s="115"/>
    </row>
    <row r="20" spans="2:4" ht="18" customHeight="1" x14ac:dyDescent="0.45">
      <c r="B20" s="115"/>
      <c r="C20" s="298"/>
      <c r="D20" s="115"/>
    </row>
    <row r="21" spans="2:4" ht="18" customHeight="1" x14ac:dyDescent="0.45">
      <c r="B21" s="115"/>
      <c r="C21" s="298"/>
      <c r="D21" s="115"/>
    </row>
    <row r="22" spans="2:4" ht="18" customHeight="1" x14ac:dyDescent="0.45">
      <c r="B22" s="115"/>
      <c r="C22" s="298"/>
      <c r="D22" s="115"/>
    </row>
    <row r="23" spans="2:4" ht="18" customHeight="1" x14ac:dyDescent="0.45">
      <c r="B23" s="115"/>
      <c r="C23" s="298"/>
      <c r="D23" s="115"/>
    </row>
    <row r="24" spans="2:4" ht="18" customHeight="1" x14ac:dyDescent="0.45">
      <c r="B24" s="115"/>
      <c r="C24" s="298"/>
      <c r="D24" s="115"/>
    </row>
    <row r="25" spans="2:4" ht="18" customHeight="1" x14ac:dyDescent="0.45">
      <c r="B25" s="115"/>
      <c r="C25" s="298"/>
      <c r="D25" s="115"/>
    </row>
    <row r="26" spans="2:4" ht="18" customHeight="1" x14ac:dyDescent="0.45">
      <c r="B26" s="115"/>
      <c r="C26" s="298"/>
      <c r="D26" s="115"/>
    </row>
    <row r="27" spans="2:4" ht="18" customHeight="1" x14ac:dyDescent="0.45">
      <c r="B27" s="115"/>
      <c r="C27" s="298"/>
      <c r="D27" s="115"/>
    </row>
    <row r="28" spans="2:4" ht="18" customHeight="1" x14ac:dyDescent="0.45">
      <c r="B28" s="115"/>
      <c r="C28" s="298"/>
      <c r="D28" s="115"/>
    </row>
    <row r="29" spans="2:4" ht="18" customHeight="1" x14ac:dyDescent="0.45">
      <c r="B29" s="115"/>
      <c r="C29" s="298"/>
      <c r="D29" s="115"/>
    </row>
    <row r="30" spans="2:4" ht="18" customHeight="1" x14ac:dyDescent="0.45">
      <c r="B30" s="115"/>
      <c r="C30" s="298"/>
      <c r="D30" s="115"/>
    </row>
    <row r="31" spans="2:4" ht="18" customHeight="1" x14ac:dyDescent="0.45">
      <c r="B31" s="115"/>
      <c r="C31" s="298"/>
      <c r="D31" s="115"/>
    </row>
    <row r="32" spans="2:4" ht="18" customHeight="1" x14ac:dyDescent="0.45">
      <c r="B32" s="115"/>
      <c r="C32" s="298"/>
      <c r="D32" s="115"/>
    </row>
    <row r="33" spans="2:4" ht="18" customHeight="1" x14ac:dyDescent="0.45">
      <c r="B33" s="115"/>
      <c r="C33" s="298"/>
      <c r="D33" s="115"/>
    </row>
    <row r="34" spans="2:4" ht="18" customHeight="1" x14ac:dyDescent="0.45">
      <c r="B34" s="115"/>
      <c r="C34" s="298"/>
      <c r="D34" s="115"/>
    </row>
    <row r="35" spans="2:4" ht="18" customHeight="1" x14ac:dyDescent="0.45">
      <c r="B35" s="115"/>
      <c r="C35" s="298"/>
      <c r="D35" s="115"/>
    </row>
    <row r="36" spans="2:4" ht="18" customHeight="1" x14ac:dyDescent="0.45">
      <c r="B36" s="115"/>
      <c r="C36" s="298"/>
      <c r="D36" s="115"/>
    </row>
    <row r="37" spans="2:4" ht="18" customHeight="1" x14ac:dyDescent="0.45">
      <c r="B37" s="115"/>
      <c r="C37" s="298"/>
      <c r="D37" s="115"/>
    </row>
    <row r="38" spans="2:4" ht="18" customHeight="1" x14ac:dyDescent="0.45">
      <c r="B38" s="115"/>
      <c r="C38" s="298"/>
      <c r="D38" s="115"/>
    </row>
    <row r="39" spans="2:4" ht="18" customHeight="1" x14ac:dyDescent="0.45">
      <c r="B39" s="115"/>
      <c r="C39" s="298"/>
      <c r="D39" s="115"/>
    </row>
    <row r="40" spans="2:4" ht="18" customHeight="1" x14ac:dyDescent="0.45">
      <c r="B40" s="115"/>
      <c r="C40" s="298"/>
      <c r="D40" s="115"/>
    </row>
    <row r="41" spans="2:4" ht="18" customHeight="1" x14ac:dyDescent="0.45">
      <c r="B41" s="115"/>
      <c r="C41" s="298"/>
      <c r="D41" s="115"/>
    </row>
    <row r="42" spans="2:4" ht="18" customHeight="1" x14ac:dyDescent="0.45">
      <c r="B42" s="115"/>
      <c r="C42" s="298"/>
      <c r="D42" s="115"/>
    </row>
    <row r="43" spans="2:4" ht="18" customHeight="1" x14ac:dyDescent="0.45">
      <c r="B43" s="115"/>
      <c r="C43" s="298"/>
      <c r="D43" s="115"/>
    </row>
    <row r="44" spans="2:4" ht="18" customHeight="1" x14ac:dyDescent="0.45">
      <c r="B44" s="115"/>
      <c r="C44" s="298"/>
      <c r="D44" s="115"/>
    </row>
    <row r="45" spans="2:4" ht="18" customHeight="1" x14ac:dyDescent="0.45">
      <c r="B45" s="115"/>
      <c r="C45" s="298"/>
      <c r="D45" s="115"/>
    </row>
    <row r="46" spans="2:4" ht="18" customHeight="1" x14ac:dyDescent="0.45">
      <c r="B46" s="115"/>
      <c r="C46" s="298"/>
      <c r="D46" s="115"/>
    </row>
    <row r="47" spans="2:4" ht="18" customHeight="1" x14ac:dyDescent="0.45">
      <c r="B47" s="115"/>
      <c r="C47" s="298"/>
      <c r="D47" s="115"/>
    </row>
    <row r="48" spans="2:4" ht="18" customHeight="1" x14ac:dyDescent="0.45">
      <c r="B48" s="115"/>
      <c r="C48" s="298"/>
      <c r="D48" s="115"/>
    </row>
    <row r="49" spans="2:4" ht="18" customHeight="1" x14ac:dyDescent="0.45">
      <c r="B49" s="115"/>
      <c r="C49" s="298"/>
      <c r="D49" s="115"/>
    </row>
    <row r="50" spans="2:4" ht="18" customHeight="1" x14ac:dyDescent="0.45">
      <c r="B50" s="115"/>
      <c r="C50" s="298"/>
      <c r="D50" s="115"/>
    </row>
    <row r="51" spans="2:4" ht="18" customHeight="1" x14ac:dyDescent="0.45">
      <c r="B51" s="115"/>
      <c r="C51" s="298"/>
      <c r="D51" s="115"/>
    </row>
    <row r="52" spans="2:4" ht="18" customHeight="1" x14ac:dyDescent="0.45">
      <c r="B52" s="115"/>
      <c r="C52" s="298"/>
      <c r="D52" s="115"/>
    </row>
    <row r="53" spans="2:4" ht="18" customHeight="1" x14ac:dyDescent="0.45">
      <c r="B53" s="115"/>
      <c r="C53" s="298"/>
      <c r="D53" s="115"/>
    </row>
    <row r="54" spans="2:4" ht="18" customHeight="1" x14ac:dyDescent="0.45">
      <c r="B54" s="115"/>
      <c r="C54" s="298"/>
      <c r="D54" s="115"/>
    </row>
    <row r="55" spans="2:4" ht="18" customHeight="1" x14ac:dyDescent="0.45">
      <c r="B55" s="115"/>
      <c r="C55" s="298"/>
      <c r="D55" s="115"/>
    </row>
    <row r="56" spans="2:4" ht="18" customHeight="1" x14ac:dyDescent="0.45">
      <c r="B56" s="115"/>
      <c r="C56" s="298"/>
      <c r="D56" s="115"/>
    </row>
    <row r="57" spans="2:4" ht="18" customHeight="1" x14ac:dyDescent="0.45">
      <c r="B57" s="115"/>
      <c r="C57" s="298"/>
      <c r="D57" s="115"/>
    </row>
    <row r="58" spans="2:4" ht="18" customHeight="1" x14ac:dyDescent="0.45">
      <c r="B58" s="115"/>
      <c r="C58" s="298"/>
      <c r="D58" s="115"/>
    </row>
    <row r="59" spans="2:4" ht="18" customHeight="1" x14ac:dyDescent="0.45">
      <c r="B59" s="115"/>
      <c r="C59" s="298"/>
      <c r="D59" s="115"/>
    </row>
    <row r="60" spans="2:4" ht="18" customHeight="1" x14ac:dyDescent="0.45">
      <c r="B60" s="115"/>
      <c r="C60" s="298"/>
      <c r="D60" s="115"/>
    </row>
    <row r="61" spans="2:4" ht="18" customHeight="1" x14ac:dyDescent="0.45">
      <c r="B61" s="115"/>
      <c r="C61" s="298"/>
      <c r="D61" s="115"/>
    </row>
    <row r="62" spans="2:4" ht="18" customHeight="1" x14ac:dyDescent="0.45">
      <c r="B62" s="115"/>
      <c r="C62" s="298"/>
      <c r="D62" s="115"/>
    </row>
    <row r="63" spans="2:4" ht="18" customHeight="1" x14ac:dyDescent="0.45">
      <c r="B63" s="115"/>
      <c r="C63" s="298"/>
      <c r="D63" s="115"/>
    </row>
    <row r="64" spans="2:4" ht="18" customHeight="1" x14ac:dyDescent="0.45">
      <c r="B64" s="115"/>
      <c r="C64" s="298"/>
      <c r="D64" s="115"/>
    </row>
    <row r="65" spans="2:4" ht="18" customHeight="1" x14ac:dyDescent="0.45">
      <c r="B65" s="115"/>
      <c r="C65" s="298"/>
      <c r="D65" s="115"/>
    </row>
    <row r="66" spans="2:4" ht="18" customHeight="1" x14ac:dyDescent="0.45">
      <c r="B66" s="115"/>
      <c r="C66" s="298"/>
      <c r="D66" s="115"/>
    </row>
    <row r="67" spans="2:4" ht="18" customHeight="1" x14ac:dyDescent="0.45">
      <c r="B67" s="115"/>
      <c r="C67" s="298"/>
      <c r="D67" s="115"/>
    </row>
    <row r="68" spans="2:4" ht="18" customHeight="1" x14ac:dyDescent="0.45">
      <c r="B68" s="115"/>
      <c r="C68" s="298"/>
      <c r="D68" s="115"/>
    </row>
    <row r="69" spans="2:4" ht="18" customHeight="1" x14ac:dyDescent="0.45">
      <c r="B69" s="115"/>
      <c r="C69" s="298"/>
      <c r="D69" s="115"/>
    </row>
    <row r="70" spans="2:4" ht="18" customHeight="1" x14ac:dyDescent="0.45">
      <c r="B70" s="115"/>
      <c r="C70" s="298"/>
      <c r="D70" s="115"/>
    </row>
    <row r="71" spans="2:4" ht="18" customHeight="1" x14ac:dyDescent="0.45">
      <c r="B71" s="115"/>
      <c r="C71" s="298"/>
      <c r="D71" s="115"/>
    </row>
    <row r="72" spans="2:4" ht="18" customHeight="1" x14ac:dyDescent="0.45">
      <c r="B72" s="115"/>
      <c r="C72" s="298"/>
      <c r="D72" s="115"/>
    </row>
    <row r="73" spans="2:4" ht="18" customHeight="1" x14ac:dyDescent="0.45">
      <c r="B73" s="115"/>
      <c r="C73" s="298"/>
      <c r="D73" s="115"/>
    </row>
    <row r="74" spans="2:4" ht="18" customHeight="1" x14ac:dyDescent="0.45">
      <c r="B74" s="115"/>
      <c r="C74" s="298"/>
      <c r="D74" s="115"/>
    </row>
    <row r="75" spans="2:4" ht="18" customHeight="1" x14ac:dyDescent="0.45">
      <c r="B75" s="115"/>
      <c r="C75" s="298"/>
      <c r="D75" s="115"/>
    </row>
    <row r="76" spans="2:4" ht="18" customHeight="1" x14ac:dyDescent="0.45">
      <c r="B76" s="115"/>
      <c r="C76" s="298"/>
      <c r="D76" s="115"/>
    </row>
    <row r="77" spans="2:4" ht="18" customHeight="1" x14ac:dyDescent="0.45">
      <c r="B77" s="115"/>
      <c r="C77" s="298"/>
      <c r="D77" s="115"/>
    </row>
    <row r="78" spans="2:4" ht="18" customHeight="1" x14ac:dyDescent="0.45">
      <c r="B78" s="115"/>
      <c r="C78" s="298"/>
      <c r="D78" s="115"/>
    </row>
    <row r="79" spans="2:4" ht="18" customHeight="1" x14ac:dyDescent="0.45">
      <c r="B79" s="115"/>
      <c r="C79" s="299"/>
      <c r="D79" s="115"/>
    </row>
    <row r="80" spans="2:4" ht="12.75" customHeight="1" x14ac:dyDescent="0.45">
      <c r="B80" s="115"/>
      <c r="C80" s="115"/>
      <c r="D80" s="115"/>
    </row>
    <row r="81" s="5" customFormat="1" ht="20.25" customHeight="1" x14ac:dyDescent="0.45"/>
    <row r="82" s="5" customFormat="1" ht="20.25" customHeight="1" x14ac:dyDescent="0.45"/>
    <row r="83" s="5" customFormat="1" ht="20.25" customHeight="1" x14ac:dyDescent="0.45"/>
    <row r="84" s="5" customFormat="1" ht="20.25" customHeight="1" x14ac:dyDescent="0.45"/>
    <row r="85" s="5" customFormat="1" ht="20.25" customHeight="1" x14ac:dyDescent="0.45"/>
    <row r="86" s="5" customFormat="1" ht="20.25" customHeight="1" x14ac:dyDescent="0.45"/>
    <row r="87" s="5" customFormat="1" ht="20.25" customHeight="1" x14ac:dyDescent="0.45"/>
    <row r="88" ht="20.25" customHeight="1" x14ac:dyDescent="0.45"/>
    <row r="89" ht="20.25" customHeight="1" x14ac:dyDescent="0.45"/>
    <row r="90" ht="20.25" customHeight="1" x14ac:dyDescent="0.45"/>
    <row r="91" ht="20.25" customHeight="1" x14ac:dyDescent="0.45"/>
    <row r="92" ht="20.25" customHeight="1" x14ac:dyDescent="0.45"/>
  </sheetData>
  <sheetProtection sheet="1" objects="1" scenarios="1" formatCells="0" deleteRows="0" selectLockedCells="1"/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  <picture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tabSelected="1" zoomScale="120" zoomScaleNormal="120" workbookViewId="0">
      <selection activeCell="I58" sqref="I58:M58"/>
    </sheetView>
  </sheetViews>
  <sheetFormatPr defaultRowHeight="22.5" x14ac:dyDescent="0.45"/>
  <cols>
    <col min="1" max="1" width="5.28515625" style="5" customWidth="1"/>
    <col min="2" max="2" width="3.140625" style="33" customWidth="1"/>
    <col min="3" max="14" width="8" style="33" customWidth="1"/>
    <col min="15" max="15" width="3.42578125" style="33" customWidth="1"/>
    <col min="16" max="19" width="9.140625" style="5"/>
    <col min="20" max="16384" width="9.140625" style="33"/>
  </cols>
  <sheetData>
    <row r="1" spans="2:15" s="5" customFormat="1" ht="42" customHeight="1" x14ac:dyDescent="0.45"/>
    <row r="2" spans="2:15" ht="27.75" customHeight="1" x14ac:dyDescent="0.45">
      <c r="B2" s="120"/>
      <c r="C2" s="661" t="s">
        <v>134</v>
      </c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115"/>
    </row>
    <row r="3" spans="2:15" s="5" customFormat="1" ht="14.25" customHeight="1" x14ac:dyDescent="0.45">
      <c r="B3" s="295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</row>
    <row r="4" spans="2:15" x14ac:dyDescent="0.45">
      <c r="B4" s="115"/>
      <c r="C4" s="123" t="s">
        <v>135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2:15" ht="20.25" customHeight="1" x14ac:dyDescent="0.45">
      <c r="B5" s="115"/>
      <c r="C5" s="44" t="s">
        <v>407</v>
      </c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115"/>
    </row>
    <row r="6" spans="2:15" ht="20.25" customHeight="1" x14ac:dyDescent="0.45">
      <c r="B6" s="115"/>
      <c r="C6" s="44" t="s">
        <v>448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115"/>
    </row>
    <row r="7" spans="2:15" ht="20.25" customHeight="1" x14ac:dyDescent="0.45">
      <c r="B7" s="115"/>
      <c r="C7" s="44" t="s">
        <v>406</v>
      </c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115"/>
    </row>
    <row r="8" spans="2:15" ht="20.25" customHeight="1" x14ac:dyDescent="0.45">
      <c r="B8" s="115"/>
      <c r="C8" s="44" t="s">
        <v>415</v>
      </c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115"/>
    </row>
    <row r="9" spans="2:15" ht="20.25" customHeight="1" x14ac:dyDescent="0.45">
      <c r="B9" s="115"/>
      <c r="C9" s="44"/>
      <c r="D9" s="39" t="s">
        <v>449</v>
      </c>
      <c r="E9" s="39"/>
      <c r="F9" s="39"/>
      <c r="G9" s="39"/>
      <c r="H9" s="39"/>
      <c r="I9" s="39"/>
      <c r="J9" s="39"/>
      <c r="K9" s="39"/>
      <c r="L9" s="39"/>
      <c r="M9" s="39"/>
      <c r="N9" s="39"/>
      <c r="O9" s="115"/>
    </row>
    <row r="10" spans="2:15" ht="20.25" customHeight="1" x14ac:dyDescent="0.45">
      <c r="B10" s="115"/>
      <c r="C10" s="44"/>
      <c r="D10" s="39" t="s">
        <v>450</v>
      </c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115"/>
    </row>
    <row r="11" spans="2:15" ht="20.25" customHeight="1" x14ac:dyDescent="0.45">
      <c r="B11" s="115"/>
      <c r="C11" s="44"/>
      <c r="D11" s="39" t="s">
        <v>408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115"/>
    </row>
    <row r="12" spans="2:15" ht="20.25" customHeight="1" x14ac:dyDescent="0.45">
      <c r="B12" s="115"/>
      <c r="C12" s="44"/>
      <c r="D12" s="39" t="s">
        <v>604</v>
      </c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115"/>
    </row>
    <row r="13" spans="2:15" ht="20.25" customHeight="1" x14ac:dyDescent="0.45">
      <c r="B13" s="115"/>
      <c r="C13" s="44" t="s">
        <v>409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115"/>
    </row>
    <row r="14" spans="2:15" ht="20.25" customHeight="1" x14ac:dyDescent="0.45">
      <c r="B14" s="115"/>
      <c r="C14" s="44"/>
      <c r="D14" s="39" t="s">
        <v>410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115"/>
    </row>
    <row r="15" spans="2:15" ht="20.25" customHeight="1" x14ac:dyDescent="0.45">
      <c r="B15" s="115"/>
      <c r="C15" s="44"/>
      <c r="D15" s="39"/>
      <c r="E15" s="39" t="s">
        <v>411</v>
      </c>
      <c r="F15" s="39"/>
      <c r="G15" s="39"/>
      <c r="H15" s="39"/>
      <c r="I15" s="39"/>
      <c r="J15" s="39"/>
      <c r="K15" s="39"/>
      <c r="L15" s="39"/>
      <c r="M15" s="39"/>
      <c r="N15" s="39"/>
      <c r="O15" s="115"/>
    </row>
    <row r="16" spans="2:15" ht="20.25" customHeight="1" x14ac:dyDescent="0.45">
      <c r="B16" s="115"/>
      <c r="C16" s="44"/>
      <c r="D16" s="39" t="s">
        <v>412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115"/>
    </row>
    <row r="17" spans="2:15" ht="20.25" customHeight="1" x14ac:dyDescent="0.45">
      <c r="B17" s="115"/>
      <c r="C17" s="44"/>
      <c r="D17" s="39"/>
      <c r="E17" s="39" t="s">
        <v>413</v>
      </c>
      <c r="F17" s="39"/>
      <c r="G17" s="39"/>
      <c r="H17" s="39"/>
      <c r="I17" s="39"/>
      <c r="J17" s="39"/>
      <c r="K17" s="39"/>
      <c r="L17" s="39"/>
      <c r="M17" s="39"/>
      <c r="N17" s="39"/>
      <c r="O17" s="115"/>
    </row>
    <row r="18" spans="2:15" ht="20.25" customHeight="1" x14ac:dyDescent="0.45">
      <c r="B18" s="115"/>
      <c r="C18" s="44"/>
      <c r="D18" s="39"/>
      <c r="E18" s="39" t="s">
        <v>414</v>
      </c>
      <c r="F18" s="39"/>
      <c r="G18" s="39"/>
      <c r="H18" s="39"/>
      <c r="I18" s="39"/>
      <c r="J18" s="39"/>
      <c r="K18" s="39"/>
      <c r="L18" s="39"/>
      <c r="M18" s="39"/>
      <c r="N18" s="39"/>
      <c r="O18" s="115"/>
    </row>
    <row r="19" spans="2:15" ht="20.25" customHeight="1" x14ac:dyDescent="0.45">
      <c r="B19" s="115"/>
      <c r="C19" s="44"/>
      <c r="D19" s="39" t="s">
        <v>451</v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115"/>
    </row>
    <row r="20" spans="2:15" ht="20.25" customHeight="1" x14ac:dyDescent="0.45">
      <c r="B20" s="115"/>
      <c r="C20" s="44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115"/>
    </row>
    <row r="21" spans="2:15" ht="20.25" customHeight="1" x14ac:dyDescent="0.45">
      <c r="B21" s="115"/>
      <c r="C21" s="44"/>
      <c r="D21" s="39" t="s">
        <v>452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115"/>
    </row>
    <row r="22" spans="2:15" ht="20.25" customHeight="1" x14ac:dyDescent="0.45">
      <c r="B22" s="115"/>
      <c r="C22" s="44"/>
      <c r="D22" s="39"/>
      <c r="E22" s="39" t="s">
        <v>453</v>
      </c>
      <c r="F22" s="39"/>
      <c r="G22" s="39"/>
      <c r="H22" s="39"/>
      <c r="I22" s="39"/>
      <c r="J22" s="39"/>
      <c r="K22" s="39"/>
      <c r="L22" s="39"/>
      <c r="M22" s="39"/>
      <c r="N22" s="39"/>
      <c r="O22" s="115"/>
    </row>
    <row r="23" spans="2:15" ht="20.25" customHeight="1" x14ac:dyDescent="0.45">
      <c r="B23" s="115"/>
      <c r="C23" s="44"/>
      <c r="D23" s="39"/>
      <c r="E23" s="39" t="s">
        <v>454</v>
      </c>
      <c r="F23" s="39"/>
      <c r="G23" s="39"/>
      <c r="H23" s="39"/>
      <c r="I23" s="39"/>
      <c r="J23" s="39"/>
      <c r="K23" s="39"/>
      <c r="L23" s="39"/>
      <c r="M23" s="39"/>
      <c r="N23" s="39"/>
      <c r="O23" s="115"/>
    </row>
    <row r="24" spans="2:15" ht="20.25" customHeight="1" x14ac:dyDescent="0.45">
      <c r="B24" s="115"/>
      <c r="C24" s="44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115"/>
    </row>
    <row r="25" spans="2:15" ht="20.25" customHeight="1" x14ac:dyDescent="0.45">
      <c r="B25" s="115"/>
      <c r="C25" s="54" t="s">
        <v>416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115"/>
    </row>
    <row r="26" spans="2:15" ht="20.25" customHeight="1" x14ac:dyDescent="0.45">
      <c r="B26" s="115"/>
      <c r="C26" s="44" t="s">
        <v>418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115"/>
    </row>
    <row r="27" spans="2:15" ht="20.25" customHeight="1" x14ac:dyDescent="0.45">
      <c r="B27" s="115"/>
      <c r="C27" s="44"/>
      <c r="D27" s="39" t="s">
        <v>455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115"/>
    </row>
    <row r="28" spans="2:15" ht="20.25" customHeight="1" x14ac:dyDescent="0.45">
      <c r="B28" s="115"/>
      <c r="C28" s="44"/>
      <c r="D28" s="39" t="s">
        <v>456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115"/>
    </row>
    <row r="29" spans="2:15" ht="20.25" customHeight="1" x14ac:dyDescent="0.45">
      <c r="B29" s="115"/>
      <c r="C29" s="44"/>
      <c r="D29" s="39" t="s">
        <v>457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115"/>
    </row>
    <row r="30" spans="2:15" ht="20.25" customHeight="1" x14ac:dyDescent="0.45">
      <c r="B30" s="115"/>
      <c r="C30" s="44" t="s">
        <v>419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115"/>
    </row>
    <row r="31" spans="2:15" ht="20.25" customHeight="1" x14ac:dyDescent="0.45">
      <c r="B31" s="115"/>
      <c r="C31" s="44"/>
      <c r="D31" s="39" t="s">
        <v>420</v>
      </c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115"/>
    </row>
    <row r="32" spans="2:15" ht="20.25" customHeight="1" x14ac:dyDescent="0.45">
      <c r="B32" s="115"/>
      <c r="C32" s="44"/>
      <c r="D32" s="39" t="s">
        <v>421</v>
      </c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115"/>
    </row>
    <row r="33" spans="2:15" ht="20.25" customHeight="1" x14ac:dyDescent="0.45">
      <c r="B33" s="115"/>
      <c r="C33" s="44"/>
      <c r="D33" s="39"/>
      <c r="E33" s="39" t="s">
        <v>605</v>
      </c>
      <c r="F33" s="39"/>
      <c r="G33" s="39"/>
      <c r="H33" s="39"/>
      <c r="I33" s="39"/>
      <c r="J33" s="39"/>
      <c r="K33" s="39"/>
      <c r="L33" s="39"/>
      <c r="M33" s="39"/>
      <c r="N33" s="39"/>
      <c r="O33" s="115"/>
    </row>
    <row r="34" spans="2:15" ht="20.25" customHeight="1" x14ac:dyDescent="0.45">
      <c r="B34" s="115"/>
      <c r="C34" s="44"/>
      <c r="D34" s="39" t="s">
        <v>422</v>
      </c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115"/>
    </row>
    <row r="35" spans="2:15" ht="20.25" customHeight="1" x14ac:dyDescent="0.45">
      <c r="B35" s="115"/>
      <c r="C35" s="44"/>
      <c r="D35" s="39"/>
      <c r="E35" s="39" t="s">
        <v>605</v>
      </c>
      <c r="F35" s="39"/>
      <c r="G35" s="39"/>
      <c r="H35" s="39"/>
      <c r="I35" s="39"/>
      <c r="J35" s="39"/>
      <c r="K35" s="39"/>
      <c r="L35" s="39"/>
      <c r="M35" s="39"/>
      <c r="N35" s="39"/>
      <c r="O35" s="115"/>
    </row>
    <row r="36" spans="2:15" ht="20.25" customHeight="1" x14ac:dyDescent="0.45">
      <c r="B36" s="115"/>
      <c r="C36" s="44"/>
      <c r="D36" s="39" t="s">
        <v>458</v>
      </c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115"/>
    </row>
    <row r="37" spans="2:15" ht="20.25" customHeight="1" x14ac:dyDescent="0.45">
      <c r="B37" s="115"/>
      <c r="C37" s="44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115"/>
    </row>
    <row r="38" spans="2:15" ht="20.25" customHeight="1" x14ac:dyDescent="0.45">
      <c r="B38" s="115"/>
      <c r="C38" s="44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115"/>
    </row>
    <row r="39" spans="2:15" ht="20.25" customHeight="1" x14ac:dyDescent="0.45">
      <c r="B39" s="115"/>
      <c r="C39" s="44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115"/>
    </row>
    <row r="40" spans="2:15" ht="20.25" customHeight="1" x14ac:dyDescent="0.45">
      <c r="B40" s="115"/>
      <c r="C40" s="44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115"/>
    </row>
    <row r="41" spans="2:15" ht="20.25" customHeight="1" x14ac:dyDescent="0.45">
      <c r="B41" s="115"/>
      <c r="C41" s="44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115"/>
    </row>
    <row r="42" spans="2:15" ht="20.25" customHeight="1" x14ac:dyDescent="0.45">
      <c r="B42" s="115"/>
      <c r="C42" s="54" t="s">
        <v>59</v>
      </c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15"/>
    </row>
    <row r="43" spans="2:15" ht="20.25" customHeight="1" x14ac:dyDescent="0.45">
      <c r="B43" s="115"/>
      <c r="C43" s="44" t="s">
        <v>443</v>
      </c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115"/>
    </row>
    <row r="44" spans="2:15" ht="20.25" customHeight="1" x14ac:dyDescent="0.45">
      <c r="B44" s="115"/>
      <c r="C44" s="44"/>
      <c r="D44" s="39" t="s">
        <v>442</v>
      </c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115"/>
    </row>
    <row r="45" spans="2:15" ht="30.75" customHeight="1" x14ac:dyDescent="0.45">
      <c r="B45" s="115"/>
      <c r="C45" s="44"/>
      <c r="E45" s="663" t="s">
        <v>59</v>
      </c>
      <c r="F45" s="663"/>
      <c r="G45" s="664"/>
      <c r="H45" s="663" t="s">
        <v>423</v>
      </c>
      <c r="I45" s="663"/>
      <c r="J45" s="663"/>
      <c r="K45" s="670" t="s">
        <v>424</v>
      </c>
      <c r="L45" s="663"/>
      <c r="M45" s="663"/>
      <c r="N45" s="39"/>
      <c r="O45" s="115"/>
    </row>
    <row r="46" spans="2:15" ht="23.25" customHeight="1" x14ac:dyDescent="0.45">
      <c r="B46" s="115"/>
      <c r="C46" s="44"/>
      <c r="E46" s="665" t="str">
        <f>IF(เกณฑ์!G11="","",เกณฑ์!G11)</f>
        <v>0</v>
      </c>
      <c r="F46" s="665"/>
      <c r="G46" s="665"/>
      <c r="H46" s="667" t="str">
        <f>IF(เกณฑ์!F11="","",เกณฑ์!F11)</f>
        <v>ต่ำกว่าเกณฑ์</v>
      </c>
      <c r="I46" s="667"/>
      <c r="J46" s="667"/>
      <c r="K46" s="665" t="str">
        <f>IF(เกณฑ์!C11="","",เกณฑ์!C11&amp;" - "&amp;เกณฑ์!E11)</f>
        <v>0 - 49</v>
      </c>
      <c r="L46" s="665"/>
      <c r="M46" s="665"/>
      <c r="N46" s="39"/>
      <c r="O46" s="115"/>
    </row>
    <row r="47" spans="2:15" ht="23.25" customHeight="1" x14ac:dyDescent="0.45">
      <c r="B47" s="115"/>
      <c r="C47" s="44"/>
      <c r="E47" s="660" t="str">
        <f>IF(เกณฑ์!G12="","",เกณฑ์!G12)</f>
        <v>1</v>
      </c>
      <c r="F47" s="660"/>
      <c r="G47" s="660"/>
      <c r="H47" s="668" t="str">
        <f>IF(เกณฑ์!F12="","",เกณฑ์!F12)</f>
        <v>ผ่านเกณฑ์ขั้นต่ำ</v>
      </c>
      <c r="I47" s="668"/>
      <c r="J47" s="668"/>
      <c r="K47" s="660" t="str">
        <f>IF(เกณฑ์!C12="","",เกณฑ์!C12&amp;" - "&amp;เกณฑ์!E12)</f>
        <v>50 - 54</v>
      </c>
      <c r="L47" s="660"/>
      <c r="M47" s="660"/>
      <c r="N47" s="39"/>
      <c r="O47" s="115"/>
    </row>
    <row r="48" spans="2:15" ht="23.25" customHeight="1" x14ac:dyDescent="0.45">
      <c r="B48" s="115"/>
      <c r="C48" s="44"/>
      <c r="E48" s="660" t="str">
        <f>IF(เกณฑ์!G13="","",เกณฑ์!G13)</f>
        <v>1.5</v>
      </c>
      <c r="F48" s="660"/>
      <c r="G48" s="660"/>
      <c r="H48" s="668" t="str">
        <f>IF(เกณฑ์!F13="","",เกณฑ์!F13)</f>
        <v>พอใช้</v>
      </c>
      <c r="I48" s="668"/>
      <c r="J48" s="668"/>
      <c r="K48" s="660" t="str">
        <f>IF(เกณฑ์!C13="","",เกณฑ์!C13&amp;" - "&amp;เกณฑ์!E13)</f>
        <v>55 - 59</v>
      </c>
      <c r="L48" s="660"/>
      <c r="M48" s="660"/>
      <c r="N48" s="39"/>
      <c r="O48" s="115"/>
    </row>
    <row r="49" spans="2:15" ht="23.25" customHeight="1" x14ac:dyDescent="0.45">
      <c r="B49" s="115"/>
      <c r="C49" s="44"/>
      <c r="E49" s="660" t="str">
        <f>IF(เกณฑ์!G14="","",เกณฑ์!G14)</f>
        <v>2</v>
      </c>
      <c r="F49" s="660"/>
      <c r="G49" s="660"/>
      <c r="H49" s="668" t="str">
        <f>IF(เกณฑ์!F14="","",เกณฑ์!F14)</f>
        <v>ปานกลาง</v>
      </c>
      <c r="I49" s="668"/>
      <c r="J49" s="668"/>
      <c r="K49" s="660" t="str">
        <f>IF(เกณฑ์!C14="","",เกณฑ์!C14&amp;" - "&amp;เกณฑ์!E14)</f>
        <v>60 - 64</v>
      </c>
      <c r="L49" s="660"/>
      <c r="M49" s="660"/>
      <c r="N49" s="39"/>
      <c r="O49" s="115"/>
    </row>
    <row r="50" spans="2:15" ht="23.25" customHeight="1" x14ac:dyDescent="0.45">
      <c r="B50" s="115"/>
      <c r="C50" s="44"/>
      <c r="E50" s="660" t="str">
        <f>IF(เกณฑ์!G15="","",เกณฑ์!G15)</f>
        <v>2.5</v>
      </c>
      <c r="F50" s="660"/>
      <c r="G50" s="660"/>
      <c r="H50" s="668" t="str">
        <f>IF(เกณฑ์!F15="","",เกณฑ์!F15)</f>
        <v>ค่อนข้างดี</v>
      </c>
      <c r="I50" s="668"/>
      <c r="J50" s="668"/>
      <c r="K50" s="660" t="str">
        <f>IF(เกณฑ์!C15="","",เกณฑ์!C15&amp;" - "&amp;เกณฑ์!E15)</f>
        <v>65 - 69</v>
      </c>
      <c r="L50" s="660"/>
      <c r="M50" s="660"/>
      <c r="N50" s="39"/>
      <c r="O50" s="115"/>
    </row>
    <row r="51" spans="2:15" ht="23.25" customHeight="1" x14ac:dyDescent="0.45">
      <c r="B51" s="115"/>
      <c r="C51" s="44"/>
      <c r="E51" s="660" t="str">
        <f>IF(เกณฑ์!G16="","",เกณฑ์!G16)</f>
        <v>3</v>
      </c>
      <c r="F51" s="660"/>
      <c r="G51" s="660"/>
      <c r="H51" s="668" t="str">
        <f>IF(เกณฑ์!F16="","",เกณฑ์!F16)</f>
        <v>ดี</v>
      </c>
      <c r="I51" s="668"/>
      <c r="J51" s="668"/>
      <c r="K51" s="660" t="str">
        <f>IF(เกณฑ์!C16="","",เกณฑ์!C16&amp;" - "&amp;เกณฑ์!E16)</f>
        <v>70 - 74</v>
      </c>
      <c r="L51" s="660"/>
      <c r="M51" s="660"/>
      <c r="N51" s="39"/>
      <c r="O51" s="115"/>
    </row>
    <row r="52" spans="2:15" ht="23.25" customHeight="1" x14ac:dyDescent="0.45">
      <c r="B52" s="115"/>
      <c r="C52" s="44"/>
      <c r="E52" s="660" t="str">
        <f>IF(เกณฑ์!G17="","",เกณฑ์!G17)</f>
        <v>3.5</v>
      </c>
      <c r="F52" s="660"/>
      <c r="G52" s="660"/>
      <c r="H52" s="668" t="str">
        <f>IF(เกณฑ์!F17="","",เกณฑ์!F17)</f>
        <v>ดีมาก</v>
      </c>
      <c r="I52" s="668"/>
      <c r="J52" s="668"/>
      <c r="K52" s="660" t="str">
        <f>IF(เกณฑ์!C17="","",เกณฑ์!C17&amp;" - "&amp;เกณฑ์!E17)</f>
        <v>75 - 79</v>
      </c>
      <c r="L52" s="660"/>
      <c r="M52" s="660"/>
      <c r="N52" s="39"/>
      <c r="O52" s="115"/>
    </row>
    <row r="53" spans="2:15" ht="23.25" customHeight="1" x14ac:dyDescent="0.45">
      <c r="B53" s="115"/>
      <c r="C53" s="44"/>
      <c r="E53" s="666" t="str">
        <f>IF(เกณฑ์!G18="","",เกณฑ์!G18)</f>
        <v>4</v>
      </c>
      <c r="F53" s="666"/>
      <c r="G53" s="666"/>
      <c r="H53" s="669" t="str">
        <f>IF(เกณฑ์!F18="","",เกณฑ์!F18)</f>
        <v>ดีเยี่ยม</v>
      </c>
      <c r="I53" s="669"/>
      <c r="J53" s="669"/>
      <c r="K53" s="666" t="str">
        <f>IF(เกณฑ์!C18="","",เกณฑ์!C18&amp;" - "&amp;เกณฑ์!E18)</f>
        <v>80 - 100</v>
      </c>
      <c r="L53" s="666"/>
      <c r="M53" s="666"/>
      <c r="N53" s="39"/>
      <c r="O53" s="115"/>
    </row>
    <row r="54" spans="2:15" ht="23.25" customHeight="1" x14ac:dyDescent="0.45">
      <c r="B54" s="115"/>
      <c r="C54" s="44"/>
      <c r="D54" s="39" t="s">
        <v>445</v>
      </c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115"/>
    </row>
    <row r="55" spans="2:15" ht="20.25" customHeight="1" x14ac:dyDescent="0.45">
      <c r="B55" s="115"/>
      <c r="C55" s="44" t="s">
        <v>433</v>
      </c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115"/>
    </row>
    <row r="56" spans="2:15" ht="20.25" customHeight="1" x14ac:dyDescent="0.45">
      <c r="B56" s="115"/>
      <c r="C56" s="44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115"/>
    </row>
    <row r="57" spans="2:15" ht="31.5" customHeight="1" x14ac:dyDescent="0.45">
      <c r="B57" s="115"/>
      <c r="C57" s="44"/>
      <c r="D57" s="39"/>
      <c r="E57" s="671" t="s">
        <v>78</v>
      </c>
      <c r="F57" s="671"/>
      <c r="G57" s="671"/>
      <c r="H57" s="671"/>
      <c r="I57" s="671" t="s">
        <v>434</v>
      </c>
      <c r="J57" s="671"/>
      <c r="K57" s="671"/>
      <c r="L57" s="671"/>
      <c r="M57" s="671"/>
      <c r="N57" s="39"/>
      <c r="O57" s="115"/>
    </row>
    <row r="58" spans="2:15" ht="20.25" customHeight="1" x14ac:dyDescent="0.45">
      <c r="B58" s="115"/>
      <c r="C58" s="44"/>
      <c r="D58" s="39"/>
      <c r="E58" s="672" t="s">
        <v>86</v>
      </c>
      <c r="F58" s="672"/>
      <c r="G58" s="672"/>
      <c r="H58" s="672"/>
      <c r="I58" s="675"/>
      <c r="J58" s="675"/>
      <c r="K58" s="675"/>
      <c r="L58" s="675"/>
      <c r="M58" s="675"/>
      <c r="N58" s="39"/>
      <c r="O58" s="115"/>
    </row>
    <row r="59" spans="2:15" ht="20.25" customHeight="1" x14ac:dyDescent="0.45">
      <c r="B59" s="115"/>
      <c r="C59" s="44"/>
      <c r="D59" s="39"/>
      <c r="E59" s="673" t="s">
        <v>87</v>
      </c>
      <c r="F59" s="673"/>
      <c r="G59" s="673"/>
      <c r="H59" s="673"/>
      <c r="I59" s="676"/>
      <c r="J59" s="676"/>
      <c r="K59" s="676"/>
      <c r="L59" s="676"/>
      <c r="M59" s="676"/>
      <c r="N59" s="39"/>
      <c r="O59" s="115"/>
    </row>
    <row r="60" spans="2:15" ht="20.25" customHeight="1" x14ac:dyDescent="0.45">
      <c r="B60" s="115"/>
      <c r="C60" s="44"/>
      <c r="D60" s="39"/>
      <c r="E60" s="673" t="s">
        <v>88</v>
      </c>
      <c r="F60" s="673"/>
      <c r="G60" s="673"/>
      <c r="H60" s="673"/>
      <c r="I60" s="676"/>
      <c r="J60" s="676"/>
      <c r="K60" s="676"/>
      <c r="L60" s="676"/>
      <c r="M60" s="676"/>
      <c r="N60" s="39"/>
      <c r="O60" s="115"/>
    </row>
    <row r="61" spans="2:15" ht="20.25" customHeight="1" x14ac:dyDescent="0.45">
      <c r="B61" s="115"/>
      <c r="C61" s="44"/>
      <c r="D61" s="39"/>
      <c r="E61" s="673" t="s">
        <v>89</v>
      </c>
      <c r="F61" s="673"/>
      <c r="G61" s="673"/>
      <c r="H61" s="673"/>
      <c r="I61" s="676"/>
      <c r="J61" s="676"/>
      <c r="K61" s="676"/>
      <c r="L61" s="676"/>
      <c r="M61" s="676"/>
      <c r="N61" s="39"/>
      <c r="O61" s="115"/>
    </row>
    <row r="62" spans="2:15" ht="20.25" customHeight="1" x14ac:dyDescent="0.45">
      <c r="B62" s="115"/>
      <c r="C62" s="44"/>
      <c r="D62" s="39"/>
      <c r="E62" s="673" t="s">
        <v>90</v>
      </c>
      <c r="F62" s="673"/>
      <c r="G62" s="673"/>
      <c r="H62" s="673"/>
      <c r="I62" s="676"/>
      <c r="J62" s="676"/>
      <c r="K62" s="676"/>
      <c r="L62" s="676"/>
      <c r="M62" s="676"/>
      <c r="N62" s="39"/>
      <c r="O62" s="115"/>
    </row>
    <row r="63" spans="2:15" ht="20.25" customHeight="1" x14ac:dyDescent="0.45">
      <c r="B63" s="115"/>
      <c r="C63" s="44"/>
      <c r="D63" s="39"/>
      <c r="E63" s="673" t="s">
        <v>91</v>
      </c>
      <c r="F63" s="673"/>
      <c r="G63" s="673"/>
      <c r="H63" s="673"/>
      <c r="I63" s="676"/>
      <c r="J63" s="676"/>
      <c r="K63" s="676"/>
      <c r="L63" s="676"/>
      <c r="M63" s="676"/>
      <c r="N63" s="39"/>
      <c r="O63" s="115"/>
    </row>
    <row r="64" spans="2:15" ht="20.25" customHeight="1" x14ac:dyDescent="0.45">
      <c r="B64" s="115"/>
      <c r="C64" s="44"/>
      <c r="D64" s="39"/>
      <c r="E64" s="673" t="s">
        <v>92</v>
      </c>
      <c r="F64" s="673"/>
      <c r="G64" s="673"/>
      <c r="H64" s="673"/>
      <c r="I64" s="676"/>
      <c r="J64" s="676"/>
      <c r="K64" s="676"/>
      <c r="L64" s="676"/>
      <c r="M64" s="676"/>
      <c r="N64" s="39"/>
      <c r="O64" s="115"/>
    </row>
    <row r="65" spans="2:15" ht="20.25" customHeight="1" x14ac:dyDescent="0.45">
      <c r="B65" s="115"/>
      <c r="C65" s="44"/>
      <c r="D65" s="39"/>
      <c r="E65" s="674" t="s">
        <v>93</v>
      </c>
      <c r="F65" s="674"/>
      <c r="G65" s="674"/>
      <c r="H65" s="674"/>
      <c r="I65" s="677"/>
      <c r="J65" s="677"/>
      <c r="K65" s="677"/>
      <c r="L65" s="677"/>
      <c r="M65" s="677"/>
      <c r="N65" s="39"/>
      <c r="O65" s="115"/>
    </row>
    <row r="66" spans="2:15" ht="20.25" customHeight="1" x14ac:dyDescent="0.45">
      <c r="B66" s="115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115"/>
    </row>
    <row r="67" spans="2:15" ht="20.25" customHeight="1" x14ac:dyDescent="0.45">
      <c r="B67" s="115"/>
      <c r="C67" s="54" t="s">
        <v>461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15"/>
    </row>
    <row r="68" spans="2:15" ht="20.25" customHeight="1" x14ac:dyDescent="0.45">
      <c r="B68" s="115"/>
      <c r="C68" s="44" t="s">
        <v>441</v>
      </c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115"/>
    </row>
    <row r="69" spans="2:15" ht="20.25" customHeight="1" x14ac:dyDescent="0.45">
      <c r="B69" s="115"/>
      <c r="C69" s="44"/>
      <c r="D69" s="39" t="s">
        <v>435</v>
      </c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115"/>
    </row>
    <row r="70" spans="2:15" ht="20.25" customHeight="1" x14ac:dyDescent="0.45">
      <c r="B70" s="115"/>
      <c r="C70" s="44"/>
      <c r="D70" s="39"/>
      <c r="E70" s="39" t="s">
        <v>436</v>
      </c>
      <c r="F70" s="39"/>
      <c r="G70" s="39"/>
      <c r="H70" s="39"/>
      <c r="I70" s="39"/>
      <c r="J70" s="39"/>
      <c r="K70" s="39"/>
      <c r="L70" s="39"/>
      <c r="M70" s="39"/>
      <c r="N70" s="39"/>
      <c r="O70" s="115"/>
    </row>
    <row r="71" spans="2:15" ht="21" customHeight="1" x14ac:dyDescent="0.45">
      <c r="B71" s="115"/>
      <c r="C71" s="44"/>
      <c r="D71" s="39"/>
      <c r="E71" s="39" t="s">
        <v>437</v>
      </c>
      <c r="F71" s="39"/>
      <c r="G71" s="39"/>
      <c r="H71" s="39"/>
      <c r="I71" s="39"/>
      <c r="J71" s="39"/>
      <c r="K71" s="39"/>
      <c r="L71" s="39"/>
      <c r="M71" s="39"/>
      <c r="N71" s="39"/>
      <c r="O71" s="115"/>
    </row>
    <row r="72" spans="2:15" ht="7.5" customHeight="1" x14ac:dyDescent="0.45">
      <c r="B72" s="115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115"/>
    </row>
    <row r="73" spans="2:15" ht="31.5" customHeight="1" x14ac:dyDescent="0.45">
      <c r="B73" s="115"/>
      <c r="C73" s="44"/>
      <c r="D73" s="39"/>
      <c r="E73" s="678" t="s">
        <v>438</v>
      </c>
      <c r="F73" s="678"/>
      <c r="G73" s="678"/>
      <c r="H73" s="678" t="s">
        <v>423</v>
      </c>
      <c r="I73" s="678"/>
      <c r="J73" s="678"/>
      <c r="K73" s="678" t="s">
        <v>424</v>
      </c>
      <c r="L73" s="678"/>
      <c r="M73" s="678"/>
      <c r="N73" s="39"/>
      <c r="O73" s="115"/>
    </row>
    <row r="74" spans="2:15" ht="20.25" customHeight="1" x14ac:dyDescent="0.45">
      <c r="B74" s="115"/>
      <c r="C74" s="44"/>
      <c r="D74" s="39"/>
      <c r="E74" s="680">
        <f>เกณฑ์!N7</f>
        <v>0</v>
      </c>
      <c r="F74" s="679"/>
      <c r="G74" s="679"/>
      <c r="H74" s="683" t="str">
        <f>เกณฑ์!M7</f>
        <v>ไม่ผ่าน</v>
      </c>
      <c r="I74" s="683"/>
      <c r="J74" s="683"/>
      <c r="K74" s="679" t="str">
        <f>เกณฑ์!J7&amp;" - "&amp;เกณฑ์!L7</f>
        <v>0 - 49</v>
      </c>
      <c r="L74" s="679"/>
      <c r="M74" s="679"/>
      <c r="N74" s="39"/>
      <c r="O74" s="115"/>
    </row>
    <row r="75" spans="2:15" ht="20.25" customHeight="1" x14ac:dyDescent="0.45">
      <c r="B75" s="115"/>
      <c r="C75" s="44"/>
      <c r="D75" s="39"/>
      <c r="E75" s="680">
        <f>เกณฑ์!N8</f>
        <v>1</v>
      </c>
      <c r="F75" s="679"/>
      <c r="G75" s="679"/>
      <c r="H75" s="683" t="str">
        <f>เกณฑ์!M8</f>
        <v>ผ่าน</v>
      </c>
      <c r="I75" s="683"/>
      <c r="J75" s="683"/>
      <c r="K75" s="679" t="str">
        <f>เกณฑ์!J8&amp;" - "&amp;เกณฑ์!L8</f>
        <v>50 - 64</v>
      </c>
      <c r="L75" s="679"/>
      <c r="M75" s="679"/>
      <c r="N75" s="39"/>
      <c r="O75" s="115"/>
    </row>
    <row r="76" spans="2:15" ht="20.25" customHeight="1" x14ac:dyDescent="0.45">
      <c r="B76" s="115"/>
      <c r="C76" s="44"/>
      <c r="D76" s="39"/>
      <c r="E76" s="680">
        <f>เกณฑ์!N9</f>
        <v>2</v>
      </c>
      <c r="F76" s="679"/>
      <c r="G76" s="679"/>
      <c r="H76" s="683" t="str">
        <f>เกณฑ์!M9</f>
        <v>ดี</v>
      </c>
      <c r="I76" s="683"/>
      <c r="J76" s="683"/>
      <c r="K76" s="679" t="str">
        <f>เกณฑ์!J9&amp;" - "&amp;เกณฑ์!L9</f>
        <v>65 - 79</v>
      </c>
      <c r="L76" s="679"/>
      <c r="M76" s="679"/>
      <c r="N76" s="39"/>
      <c r="O76" s="115"/>
    </row>
    <row r="77" spans="2:15" ht="20.25" customHeight="1" x14ac:dyDescent="0.45">
      <c r="B77" s="115"/>
      <c r="C77" s="44"/>
      <c r="D77" s="39"/>
      <c r="E77" s="681">
        <f>เกณฑ์!N10</f>
        <v>3</v>
      </c>
      <c r="F77" s="682"/>
      <c r="G77" s="682"/>
      <c r="H77" s="684" t="str">
        <f>เกณฑ์!M10</f>
        <v>ดีเยี่ยม</v>
      </c>
      <c r="I77" s="684"/>
      <c r="J77" s="684"/>
      <c r="K77" s="682" t="str">
        <f>เกณฑ์!J10&amp;" - "&amp;เกณฑ์!L10</f>
        <v>80 - 100</v>
      </c>
      <c r="L77" s="682"/>
      <c r="M77" s="682"/>
      <c r="N77" s="39"/>
      <c r="O77" s="115"/>
    </row>
    <row r="78" spans="2:15" ht="20.25" customHeight="1" x14ac:dyDescent="0.45">
      <c r="B78" s="115"/>
      <c r="C78" s="44"/>
      <c r="D78" s="39" t="s">
        <v>444</v>
      </c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115"/>
    </row>
    <row r="79" spans="2:15" ht="20.25" customHeight="1" x14ac:dyDescent="0.45">
      <c r="B79" s="115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115"/>
    </row>
    <row r="80" spans="2:15" ht="18.75" customHeight="1" x14ac:dyDescent="0.45"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</row>
    <row r="81" s="5" customFormat="1" ht="18.75" customHeight="1" x14ac:dyDescent="0.45"/>
    <row r="82" s="5" customFormat="1" ht="18.75" customHeight="1" x14ac:dyDescent="0.45"/>
    <row r="83" s="5" customFormat="1" ht="18.75" customHeight="1" x14ac:dyDescent="0.45"/>
    <row r="84" s="5" customFormat="1" ht="18.75" customHeight="1" x14ac:dyDescent="0.45"/>
    <row r="85" s="5" customFormat="1" ht="18.75" customHeight="1" x14ac:dyDescent="0.45"/>
    <row r="86" s="5" customFormat="1" ht="18.75" customHeight="1" x14ac:dyDescent="0.45"/>
    <row r="87" s="5" customFormat="1" ht="20.25" customHeight="1" x14ac:dyDescent="0.45"/>
    <row r="88" s="5" customFormat="1" ht="20.25" customHeight="1" x14ac:dyDescent="0.45"/>
    <row r="89" ht="20.25" customHeight="1" x14ac:dyDescent="0.45"/>
    <row r="90" ht="20.25" customHeight="1" x14ac:dyDescent="0.45"/>
    <row r="91" ht="20.25" customHeight="1" x14ac:dyDescent="0.45"/>
    <row r="92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  <picture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topLeftCell="A13" zoomScale="120" zoomScaleNormal="120" workbookViewId="0"/>
  </sheetViews>
  <sheetFormatPr defaultRowHeight="20.25" x14ac:dyDescent="0.4"/>
  <cols>
    <col min="1" max="1" width="5.7109375" style="58" customWidth="1"/>
    <col min="2" max="2" width="3.140625" style="55" customWidth="1"/>
    <col min="3" max="3" width="39.85546875" style="55" customWidth="1"/>
    <col min="4" max="4" width="62.140625" style="55" customWidth="1"/>
    <col min="5" max="5" width="2.28515625" style="55" customWidth="1"/>
    <col min="6" max="8" width="9.140625" style="58"/>
    <col min="9" max="16384" width="9.140625" style="55"/>
  </cols>
  <sheetData>
    <row r="1" spans="2:5" ht="42.75" customHeight="1" x14ac:dyDescent="0.4"/>
    <row r="2" spans="2:5" s="58" customFormat="1" ht="9" customHeight="1" x14ac:dyDescent="0.4"/>
    <row r="3" spans="2:5" ht="22.5" x14ac:dyDescent="0.45">
      <c r="B3" s="124"/>
      <c r="C3" s="685" t="s">
        <v>137</v>
      </c>
      <c r="D3" s="685"/>
      <c r="E3" s="124"/>
    </row>
    <row r="4" spans="2:5" ht="8.25" customHeight="1" x14ac:dyDescent="0.4">
      <c r="B4" s="124"/>
      <c r="C4" s="125"/>
      <c r="D4" s="124"/>
      <c r="E4" s="124"/>
    </row>
    <row r="5" spans="2:5" ht="18.75" customHeight="1" x14ac:dyDescent="0.45">
      <c r="B5" s="124"/>
      <c r="C5" s="57" t="s">
        <v>138</v>
      </c>
      <c r="D5" s="58"/>
      <c r="E5" s="124"/>
    </row>
    <row r="6" spans="2:5" ht="18.75" customHeight="1" x14ac:dyDescent="0.4">
      <c r="B6" s="124"/>
      <c r="C6" s="59" t="s">
        <v>139</v>
      </c>
      <c r="D6" s="60" t="s">
        <v>140</v>
      </c>
      <c r="E6" s="124"/>
    </row>
    <row r="7" spans="2:5" ht="18.75" customHeight="1" x14ac:dyDescent="0.4">
      <c r="B7" s="124"/>
      <c r="C7" s="61" t="s">
        <v>141</v>
      </c>
      <c r="D7" s="62" t="s">
        <v>157</v>
      </c>
      <c r="E7" s="124"/>
    </row>
    <row r="8" spans="2:5" ht="18.75" customHeight="1" x14ac:dyDescent="0.4">
      <c r="B8" s="124"/>
      <c r="C8" s="63"/>
      <c r="D8" s="64" t="s">
        <v>158</v>
      </c>
      <c r="E8" s="124"/>
    </row>
    <row r="9" spans="2:5" ht="18.75" customHeight="1" x14ac:dyDescent="0.4">
      <c r="B9" s="124"/>
      <c r="C9" s="63"/>
      <c r="D9" s="64" t="s">
        <v>159</v>
      </c>
      <c r="E9" s="124"/>
    </row>
    <row r="10" spans="2:5" ht="18.75" customHeight="1" x14ac:dyDescent="0.4">
      <c r="B10" s="124"/>
      <c r="C10" s="65" t="s">
        <v>142</v>
      </c>
      <c r="D10" s="66" t="s">
        <v>144</v>
      </c>
      <c r="E10" s="124"/>
    </row>
    <row r="11" spans="2:5" ht="18.75" customHeight="1" x14ac:dyDescent="0.4">
      <c r="B11" s="124"/>
      <c r="C11" s="63"/>
      <c r="D11" s="67" t="s">
        <v>146</v>
      </c>
      <c r="E11" s="124"/>
    </row>
    <row r="12" spans="2:5" ht="18.75" customHeight="1" x14ac:dyDescent="0.4">
      <c r="B12" s="124"/>
      <c r="C12" s="63"/>
      <c r="D12" s="68" t="s">
        <v>143</v>
      </c>
      <c r="E12" s="124"/>
    </row>
    <row r="13" spans="2:5" ht="18.75" customHeight="1" x14ac:dyDescent="0.4">
      <c r="B13" s="124"/>
      <c r="C13" s="69" t="s">
        <v>145</v>
      </c>
      <c r="D13" s="70" t="s">
        <v>147</v>
      </c>
      <c r="E13" s="124"/>
    </row>
    <row r="14" spans="2:5" ht="18.75" customHeight="1" x14ac:dyDescent="0.4">
      <c r="B14" s="124"/>
      <c r="C14" s="63"/>
      <c r="D14" s="71" t="s">
        <v>148</v>
      </c>
      <c r="E14" s="124"/>
    </row>
    <row r="15" spans="2:5" ht="18.75" customHeight="1" x14ac:dyDescent="0.4">
      <c r="B15" s="124"/>
      <c r="C15" s="72"/>
      <c r="D15" s="73" t="s">
        <v>149</v>
      </c>
      <c r="E15" s="124"/>
    </row>
    <row r="16" spans="2:5" ht="18.75" customHeight="1" x14ac:dyDescent="0.4">
      <c r="B16" s="124"/>
      <c r="C16" s="63" t="s">
        <v>150</v>
      </c>
      <c r="D16" s="71" t="s">
        <v>153</v>
      </c>
      <c r="E16" s="124"/>
    </row>
    <row r="17" spans="2:5" ht="18.75" customHeight="1" x14ac:dyDescent="0.4">
      <c r="B17" s="124"/>
      <c r="C17" s="63"/>
      <c r="D17" s="71" t="s">
        <v>151</v>
      </c>
      <c r="E17" s="124"/>
    </row>
    <row r="18" spans="2:5" ht="18.75" customHeight="1" x14ac:dyDescent="0.4">
      <c r="B18" s="124"/>
      <c r="C18" s="72"/>
      <c r="D18" s="73" t="s">
        <v>152</v>
      </c>
      <c r="E18" s="124"/>
    </row>
    <row r="19" spans="2:5" ht="17.25" customHeight="1" x14ac:dyDescent="0.4">
      <c r="B19" s="124"/>
      <c r="C19" s="56"/>
      <c r="D19" s="56"/>
      <c r="E19" s="124"/>
    </row>
    <row r="20" spans="2:5" ht="18.75" customHeight="1" x14ac:dyDescent="0.4">
      <c r="B20" s="124"/>
      <c r="C20" s="74" t="s">
        <v>154</v>
      </c>
      <c r="D20" s="58"/>
      <c r="E20" s="124"/>
    </row>
    <row r="21" spans="2:5" ht="18.75" customHeight="1" x14ac:dyDescent="0.4">
      <c r="B21" s="124"/>
      <c r="C21" s="75" t="s">
        <v>139</v>
      </c>
      <c r="D21" s="75" t="s">
        <v>140</v>
      </c>
      <c r="E21" s="124"/>
    </row>
    <row r="22" spans="2:5" ht="18.75" customHeight="1" x14ac:dyDescent="0.4">
      <c r="B22" s="124"/>
      <c r="C22" s="76" t="s">
        <v>155</v>
      </c>
      <c r="D22" s="76" t="s">
        <v>160</v>
      </c>
      <c r="E22" s="124"/>
    </row>
    <row r="23" spans="2:5" ht="18.75" customHeight="1" x14ac:dyDescent="0.4">
      <c r="B23" s="124"/>
      <c r="C23" s="77" t="s">
        <v>156</v>
      </c>
      <c r="D23" s="78" t="s">
        <v>161</v>
      </c>
      <c r="E23" s="124"/>
    </row>
    <row r="24" spans="2:5" ht="18.75" customHeight="1" x14ac:dyDescent="0.4">
      <c r="B24" s="124"/>
      <c r="C24" s="79"/>
      <c r="D24" s="80" t="s">
        <v>162</v>
      </c>
      <c r="E24" s="124"/>
    </row>
    <row r="25" spans="2:5" ht="18.75" customHeight="1" x14ac:dyDescent="0.4">
      <c r="B25" s="124"/>
      <c r="C25" s="76" t="s">
        <v>163</v>
      </c>
      <c r="D25" s="76" t="s">
        <v>165</v>
      </c>
      <c r="E25" s="124"/>
    </row>
    <row r="26" spans="2:5" ht="18.75" customHeight="1" x14ac:dyDescent="0.4">
      <c r="B26" s="124"/>
      <c r="C26" s="78" t="s">
        <v>164</v>
      </c>
      <c r="D26" s="78" t="s">
        <v>166</v>
      </c>
      <c r="E26" s="124"/>
    </row>
    <row r="27" spans="2:5" ht="18.75" customHeight="1" x14ac:dyDescent="0.4">
      <c r="B27" s="124"/>
      <c r="C27" s="81"/>
      <c r="D27" s="82" t="s">
        <v>167</v>
      </c>
      <c r="E27" s="124"/>
    </row>
    <row r="28" spans="2:5" ht="20.25" customHeight="1" x14ac:dyDescent="0.4">
      <c r="B28" s="124"/>
      <c r="C28" s="56"/>
      <c r="D28" s="56"/>
      <c r="E28" s="124"/>
    </row>
    <row r="29" spans="2:5" ht="20.25" customHeight="1" x14ac:dyDescent="0.45">
      <c r="B29" s="124"/>
      <c r="C29" s="83" t="s">
        <v>170</v>
      </c>
      <c r="D29" s="58"/>
      <c r="E29" s="124"/>
    </row>
    <row r="30" spans="2:5" ht="20.25" customHeight="1" x14ac:dyDescent="0.4">
      <c r="B30" s="124"/>
      <c r="C30" s="84" t="s">
        <v>139</v>
      </c>
      <c r="D30" s="84" t="s">
        <v>140</v>
      </c>
      <c r="E30" s="124"/>
    </row>
    <row r="31" spans="2:5" ht="20.25" customHeight="1" x14ac:dyDescent="0.4">
      <c r="B31" s="124"/>
      <c r="C31" s="85" t="s">
        <v>168</v>
      </c>
      <c r="D31" s="85" t="s">
        <v>171</v>
      </c>
      <c r="E31" s="124"/>
    </row>
    <row r="32" spans="2:5" ht="20.25" customHeight="1" x14ac:dyDescent="0.4">
      <c r="B32" s="124"/>
      <c r="C32" s="86" t="s">
        <v>169</v>
      </c>
      <c r="D32" s="87" t="s">
        <v>172</v>
      </c>
      <c r="E32" s="124"/>
    </row>
    <row r="33" spans="2:5" ht="20.25" customHeight="1" x14ac:dyDescent="0.4">
      <c r="B33" s="124"/>
      <c r="C33" s="88"/>
      <c r="D33" s="87" t="s">
        <v>173</v>
      </c>
      <c r="E33" s="124"/>
    </row>
    <row r="34" spans="2:5" ht="20.25" customHeight="1" x14ac:dyDescent="0.4">
      <c r="B34" s="124"/>
      <c r="C34" s="89"/>
      <c r="D34" s="90" t="s">
        <v>174</v>
      </c>
      <c r="E34" s="124"/>
    </row>
    <row r="35" spans="2:5" ht="20.25" customHeight="1" x14ac:dyDescent="0.4">
      <c r="B35" s="124"/>
      <c r="C35" s="56"/>
      <c r="D35" s="56"/>
      <c r="E35" s="124"/>
    </row>
    <row r="36" spans="2:5" ht="20.25" customHeight="1" x14ac:dyDescent="0.45">
      <c r="B36" s="124"/>
      <c r="C36" s="91" t="s">
        <v>178</v>
      </c>
      <c r="D36" s="58"/>
      <c r="E36" s="124"/>
    </row>
    <row r="37" spans="2:5" ht="20.25" customHeight="1" x14ac:dyDescent="0.4">
      <c r="B37" s="124"/>
      <c r="C37" s="75" t="s">
        <v>139</v>
      </c>
      <c r="D37" s="75" t="s">
        <v>140</v>
      </c>
      <c r="E37" s="124"/>
    </row>
    <row r="38" spans="2:5" ht="20.25" customHeight="1" x14ac:dyDescent="0.4">
      <c r="B38" s="124"/>
      <c r="C38" s="76" t="s">
        <v>179</v>
      </c>
      <c r="D38" s="76" t="s">
        <v>175</v>
      </c>
      <c r="E38" s="124"/>
    </row>
    <row r="39" spans="2:5" ht="20.25" customHeight="1" x14ac:dyDescent="0.4">
      <c r="B39" s="124"/>
      <c r="C39" s="77" t="s">
        <v>180</v>
      </c>
      <c r="D39" s="78" t="s">
        <v>176</v>
      </c>
      <c r="E39" s="124"/>
    </row>
    <row r="40" spans="2:5" ht="20.25" customHeight="1" x14ac:dyDescent="0.4">
      <c r="B40" s="124"/>
      <c r="C40" s="77"/>
      <c r="D40" s="78" t="s">
        <v>177</v>
      </c>
      <c r="E40" s="124"/>
    </row>
    <row r="41" spans="2:5" ht="20.25" customHeight="1" x14ac:dyDescent="0.4">
      <c r="B41" s="124"/>
      <c r="C41" s="92" t="s">
        <v>181</v>
      </c>
      <c r="D41" s="93" t="s">
        <v>184</v>
      </c>
      <c r="E41" s="124"/>
    </row>
    <row r="42" spans="2:5" ht="20.25" customHeight="1" x14ac:dyDescent="0.4">
      <c r="B42" s="124"/>
      <c r="C42" s="78" t="s">
        <v>183</v>
      </c>
      <c r="D42" s="94" t="s">
        <v>187</v>
      </c>
      <c r="E42" s="124"/>
    </row>
    <row r="43" spans="2:5" ht="20.25" customHeight="1" x14ac:dyDescent="0.4">
      <c r="B43" s="124"/>
      <c r="C43" s="78" t="s">
        <v>182</v>
      </c>
      <c r="D43" s="94" t="s">
        <v>185</v>
      </c>
      <c r="E43" s="124"/>
    </row>
    <row r="44" spans="2:5" ht="20.25" customHeight="1" x14ac:dyDescent="0.4">
      <c r="B44" s="124"/>
      <c r="C44" s="81"/>
      <c r="D44" s="95" t="s">
        <v>186</v>
      </c>
      <c r="E44" s="124"/>
    </row>
    <row r="45" spans="2:5" ht="27" customHeight="1" x14ac:dyDescent="0.4">
      <c r="B45" s="124"/>
      <c r="C45" s="56" t="s">
        <v>347</v>
      </c>
      <c r="D45" s="56"/>
      <c r="E45" s="124"/>
    </row>
    <row r="46" spans="2:5" ht="42.75" customHeight="1" x14ac:dyDescent="0.4">
      <c r="B46" s="124"/>
      <c r="C46" s="686" t="s">
        <v>348</v>
      </c>
      <c r="D46" s="686"/>
      <c r="E46" s="124"/>
    </row>
    <row r="47" spans="2:5" ht="24" customHeight="1" x14ac:dyDescent="0.4">
      <c r="B47" s="124"/>
      <c r="C47" s="96"/>
      <c r="D47" s="96"/>
      <c r="E47" s="124"/>
    </row>
    <row r="48" spans="2:5" ht="20.25" customHeight="1" x14ac:dyDescent="0.45">
      <c r="B48" s="124"/>
      <c r="C48" s="91" t="s">
        <v>188</v>
      </c>
      <c r="D48" s="58"/>
      <c r="E48" s="124"/>
    </row>
    <row r="49" spans="2:5" ht="20.25" customHeight="1" x14ac:dyDescent="0.4">
      <c r="B49" s="124"/>
      <c r="C49" s="59" t="s">
        <v>139</v>
      </c>
      <c r="D49" s="60" t="s">
        <v>140</v>
      </c>
      <c r="E49" s="124"/>
    </row>
    <row r="50" spans="2:5" ht="20.25" customHeight="1" x14ac:dyDescent="0.4">
      <c r="B50" s="124"/>
      <c r="C50" s="69" t="s">
        <v>190</v>
      </c>
      <c r="D50" s="97" t="s">
        <v>191</v>
      </c>
      <c r="E50" s="124"/>
    </row>
    <row r="51" spans="2:5" ht="20.25" customHeight="1" x14ac:dyDescent="0.4">
      <c r="B51" s="124"/>
      <c r="C51" s="98" t="s">
        <v>189</v>
      </c>
      <c r="D51" s="99" t="s">
        <v>194</v>
      </c>
      <c r="E51" s="124"/>
    </row>
    <row r="52" spans="2:5" ht="20.25" customHeight="1" x14ac:dyDescent="0.4">
      <c r="B52" s="124"/>
      <c r="C52" s="63"/>
      <c r="D52" s="99" t="s">
        <v>192</v>
      </c>
      <c r="E52" s="124"/>
    </row>
    <row r="53" spans="2:5" ht="20.25" customHeight="1" x14ac:dyDescent="0.4">
      <c r="B53" s="124"/>
      <c r="C53" s="63"/>
      <c r="D53" s="99" t="s">
        <v>193</v>
      </c>
      <c r="E53" s="124"/>
    </row>
    <row r="54" spans="2:5" ht="20.25" customHeight="1" x14ac:dyDescent="0.4">
      <c r="B54" s="124"/>
      <c r="C54" s="63"/>
      <c r="D54" s="99" t="s">
        <v>195</v>
      </c>
      <c r="E54" s="124"/>
    </row>
    <row r="55" spans="2:5" ht="20.25" customHeight="1" x14ac:dyDescent="0.4">
      <c r="B55" s="124"/>
      <c r="C55" s="72"/>
      <c r="D55" s="73" t="s">
        <v>196</v>
      </c>
      <c r="E55" s="124"/>
    </row>
    <row r="56" spans="2:5" ht="20.25" customHeight="1" x14ac:dyDescent="0.4">
      <c r="B56" s="124"/>
      <c r="C56" s="76" t="s">
        <v>197</v>
      </c>
      <c r="D56" s="76" t="s">
        <v>199</v>
      </c>
      <c r="E56" s="124"/>
    </row>
    <row r="57" spans="2:5" ht="20.25" customHeight="1" x14ac:dyDescent="0.4">
      <c r="B57" s="124"/>
      <c r="C57" s="78" t="s">
        <v>198</v>
      </c>
      <c r="D57" s="78" t="s">
        <v>201</v>
      </c>
      <c r="E57" s="124"/>
    </row>
    <row r="58" spans="2:5" ht="20.25" customHeight="1" x14ac:dyDescent="0.4">
      <c r="B58" s="124"/>
      <c r="C58" s="77"/>
      <c r="D58" s="78" t="s">
        <v>200</v>
      </c>
      <c r="E58" s="124"/>
    </row>
    <row r="59" spans="2:5" ht="20.25" customHeight="1" x14ac:dyDescent="0.4">
      <c r="B59" s="124"/>
      <c r="C59" s="81"/>
      <c r="D59" s="82" t="s">
        <v>202</v>
      </c>
      <c r="E59" s="124"/>
    </row>
    <row r="60" spans="2:5" ht="12.75" customHeight="1" x14ac:dyDescent="0.4">
      <c r="B60" s="124"/>
      <c r="C60" s="56"/>
      <c r="D60" s="56"/>
      <c r="E60" s="124"/>
    </row>
    <row r="61" spans="2:5" ht="20.25" customHeight="1" x14ac:dyDescent="0.45">
      <c r="B61" s="124"/>
      <c r="C61" s="91" t="s">
        <v>203</v>
      </c>
      <c r="D61" s="58"/>
      <c r="E61" s="124"/>
    </row>
    <row r="62" spans="2:5" ht="20.25" customHeight="1" x14ac:dyDescent="0.4">
      <c r="B62" s="124"/>
      <c r="C62" s="59" t="s">
        <v>139</v>
      </c>
      <c r="D62" s="60" t="s">
        <v>140</v>
      </c>
      <c r="E62" s="124"/>
    </row>
    <row r="63" spans="2:5" ht="20.25" customHeight="1" x14ac:dyDescent="0.4">
      <c r="B63" s="124"/>
      <c r="C63" s="69" t="s">
        <v>204</v>
      </c>
      <c r="D63" s="97" t="s">
        <v>205</v>
      </c>
      <c r="E63" s="124"/>
    </row>
    <row r="64" spans="2:5" ht="20.25" customHeight="1" x14ac:dyDescent="0.4">
      <c r="B64" s="124"/>
      <c r="C64" s="63"/>
      <c r="D64" s="99" t="s">
        <v>206</v>
      </c>
      <c r="E64" s="124"/>
    </row>
    <row r="65" spans="2:5" ht="20.25" customHeight="1" x14ac:dyDescent="0.4">
      <c r="B65" s="124"/>
      <c r="C65" s="63"/>
      <c r="D65" s="99" t="s">
        <v>207</v>
      </c>
      <c r="E65" s="124"/>
    </row>
    <row r="66" spans="2:5" ht="20.25" customHeight="1" x14ac:dyDescent="0.4">
      <c r="B66" s="124"/>
      <c r="C66" s="92" t="s">
        <v>208</v>
      </c>
      <c r="D66" s="92" t="s">
        <v>209</v>
      </c>
      <c r="E66" s="124"/>
    </row>
    <row r="67" spans="2:5" ht="20.25" customHeight="1" x14ac:dyDescent="0.4">
      <c r="B67" s="124"/>
      <c r="C67" s="78" t="s">
        <v>213</v>
      </c>
      <c r="D67" s="78" t="s">
        <v>210</v>
      </c>
      <c r="E67" s="124"/>
    </row>
    <row r="68" spans="2:5" ht="20.25" customHeight="1" x14ac:dyDescent="0.4">
      <c r="B68" s="124"/>
      <c r="C68" s="81"/>
      <c r="D68" s="82" t="s">
        <v>211</v>
      </c>
      <c r="E68" s="124"/>
    </row>
    <row r="69" spans="2:5" ht="9" customHeight="1" x14ac:dyDescent="0.4">
      <c r="B69" s="124"/>
      <c r="C69" s="56"/>
      <c r="D69" s="56"/>
      <c r="E69" s="124"/>
    </row>
    <row r="70" spans="2:5" ht="20.25" customHeight="1" x14ac:dyDescent="0.45">
      <c r="B70" s="124"/>
      <c r="C70" s="91" t="s">
        <v>215</v>
      </c>
      <c r="D70" s="58"/>
      <c r="E70" s="124"/>
    </row>
    <row r="71" spans="2:5" ht="20.25" customHeight="1" x14ac:dyDescent="0.4">
      <c r="B71" s="124"/>
      <c r="C71" s="59" t="s">
        <v>139</v>
      </c>
      <c r="D71" s="60" t="s">
        <v>140</v>
      </c>
      <c r="E71" s="124"/>
    </row>
    <row r="72" spans="2:5" ht="20.25" customHeight="1" x14ac:dyDescent="0.4">
      <c r="B72" s="124"/>
      <c r="C72" s="69" t="s">
        <v>212</v>
      </c>
      <c r="D72" s="97" t="s">
        <v>216</v>
      </c>
      <c r="E72" s="124"/>
    </row>
    <row r="73" spans="2:5" ht="20.25" customHeight="1" x14ac:dyDescent="0.4">
      <c r="B73" s="124"/>
      <c r="C73" s="98" t="s">
        <v>214</v>
      </c>
      <c r="D73" s="99" t="s">
        <v>218</v>
      </c>
      <c r="E73" s="124"/>
    </row>
    <row r="74" spans="2:5" ht="20.25" customHeight="1" x14ac:dyDescent="0.4">
      <c r="B74" s="124"/>
      <c r="C74" s="63"/>
      <c r="D74" s="99" t="s">
        <v>217</v>
      </c>
      <c r="E74" s="124"/>
    </row>
    <row r="75" spans="2:5" ht="20.25" customHeight="1" x14ac:dyDescent="0.4">
      <c r="B75" s="124"/>
      <c r="C75" s="63"/>
      <c r="D75" s="99" t="s">
        <v>220</v>
      </c>
      <c r="E75" s="124"/>
    </row>
    <row r="76" spans="2:5" ht="20.25" customHeight="1" x14ac:dyDescent="0.4">
      <c r="B76" s="124"/>
      <c r="C76" s="72"/>
      <c r="D76" s="100" t="s">
        <v>219</v>
      </c>
      <c r="E76" s="124"/>
    </row>
    <row r="77" spans="2:5" ht="20.25" customHeight="1" x14ac:dyDescent="0.4">
      <c r="B77" s="124"/>
      <c r="C77" s="76" t="s">
        <v>221</v>
      </c>
      <c r="D77" s="76" t="s">
        <v>223</v>
      </c>
      <c r="E77" s="124"/>
    </row>
    <row r="78" spans="2:5" ht="20.25" customHeight="1" x14ac:dyDescent="0.4">
      <c r="B78" s="124"/>
      <c r="C78" s="82" t="s">
        <v>222</v>
      </c>
      <c r="D78" s="82" t="s">
        <v>224</v>
      </c>
      <c r="E78" s="124"/>
    </row>
    <row r="79" spans="2:5" ht="20.25" customHeight="1" x14ac:dyDescent="0.4">
      <c r="B79" s="124"/>
      <c r="C79" s="101" t="s">
        <v>225</v>
      </c>
      <c r="D79" s="102" t="s">
        <v>226</v>
      </c>
      <c r="E79" s="124"/>
    </row>
    <row r="80" spans="2:5" ht="20.25" customHeight="1" x14ac:dyDescent="0.4">
      <c r="B80" s="124"/>
      <c r="C80" s="103"/>
      <c r="D80" s="104" t="s">
        <v>227</v>
      </c>
      <c r="E80" s="124"/>
    </row>
    <row r="81" spans="2:5" ht="20.25" customHeight="1" x14ac:dyDescent="0.4">
      <c r="B81" s="124"/>
      <c r="C81" s="105"/>
      <c r="D81" s="106" t="s">
        <v>228</v>
      </c>
      <c r="E81" s="124"/>
    </row>
    <row r="82" spans="2:5" ht="7.5" customHeight="1" x14ac:dyDescent="0.4">
      <c r="B82" s="124"/>
      <c r="C82" s="56"/>
      <c r="D82" s="56"/>
      <c r="E82" s="124"/>
    </row>
    <row r="83" spans="2:5" ht="20.25" customHeight="1" x14ac:dyDescent="0.45">
      <c r="B83" s="124"/>
      <c r="C83" s="91" t="s">
        <v>229</v>
      </c>
      <c r="D83" s="58"/>
      <c r="E83" s="124"/>
    </row>
    <row r="84" spans="2:5" ht="20.25" customHeight="1" x14ac:dyDescent="0.4">
      <c r="B84" s="124"/>
      <c r="C84" s="75" t="s">
        <v>139</v>
      </c>
      <c r="D84" s="75" t="s">
        <v>140</v>
      </c>
      <c r="E84" s="124"/>
    </row>
    <row r="85" spans="2:5" ht="18.75" customHeight="1" x14ac:dyDescent="0.4">
      <c r="B85" s="124"/>
      <c r="C85" s="76" t="s">
        <v>230</v>
      </c>
      <c r="D85" s="76" t="s">
        <v>232</v>
      </c>
      <c r="E85" s="124"/>
    </row>
    <row r="86" spans="2:5" ht="18.75" customHeight="1" x14ac:dyDescent="0.4">
      <c r="B86" s="124"/>
      <c r="C86" s="78" t="s">
        <v>231</v>
      </c>
      <c r="D86" s="78" t="s">
        <v>233</v>
      </c>
      <c r="E86" s="124"/>
    </row>
    <row r="87" spans="2:5" ht="18.75" customHeight="1" x14ac:dyDescent="0.4">
      <c r="B87" s="124"/>
      <c r="C87" s="77"/>
      <c r="D87" s="78" t="s">
        <v>234</v>
      </c>
      <c r="E87" s="124"/>
    </row>
    <row r="88" spans="2:5" ht="18.75" customHeight="1" x14ac:dyDescent="0.4">
      <c r="B88" s="124"/>
      <c r="C88" s="77"/>
      <c r="D88" s="78" t="s">
        <v>235</v>
      </c>
      <c r="E88" s="124"/>
    </row>
    <row r="89" spans="2:5" ht="18.75" customHeight="1" x14ac:dyDescent="0.4">
      <c r="B89" s="124"/>
      <c r="C89" s="79"/>
      <c r="D89" s="80" t="s">
        <v>236</v>
      </c>
      <c r="E89" s="124"/>
    </row>
    <row r="90" spans="2:5" ht="18.75" customHeight="1" x14ac:dyDescent="0.4">
      <c r="B90" s="124"/>
      <c r="C90" s="76" t="s">
        <v>237</v>
      </c>
      <c r="D90" s="76" t="s">
        <v>239</v>
      </c>
      <c r="E90" s="124"/>
    </row>
    <row r="91" spans="2:5" ht="18.75" customHeight="1" x14ac:dyDescent="0.4">
      <c r="B91" s="124"/>
      <c r="C91" s="78" t="s">
        <v>238</v>
      </c>
      <c r="D91" s="78" t="s">
        <v>240</v>
      </c>
      <c r="E91" s="124"/>
    </row>
    <row r="92" spans="2:5" ht="18.75" customHeight="1" x14ac:dyDescent="0.4">
      <c r="B92" s="124"/>
      <c r="C92" s="78"/>
      <c r="D92" s="78" t="s">
        <v>241</v>
      </c>
      <c r="E92" s="124"/>
    </row>
    <row r="93" spans="2:5" ht="18.75" customHeight="1" x14ac:dyDescent="0.4">
      <c r="B93" s="124"/>
      <c r="C93" s="107"/>
      <c r="D93" s="82" t="s">
        <v>242</v>
      </c>
      <c r="E93" s="124"/>
    </row>
    <row r="94" spans="2:5" ht="14.25" customHeight="1" x14ac:dyDescent="0.4">
      <c r="B94" s="124"/>
      <c r="E94" s="124"/>
    </row>
    <row r="95" spans="2:5" ht="48.75" customHeight="1" x14ac:dyDescent="0.4">
      <c r="B95" s="124"/>
      <c r="E95" s="124"/>
    </row>
    <row r="96" spans="2:5" ht="20.25" customHeight="1" x14ac:dyDescent="0.4">
      <c r="B96" s="124"/>
      <c r="C96" s="124"/>
      <c r="D96" s="124"/>
      <c r="E96" s="124"/>
    </row>
    <row r="97" s="58" customFormat="1" ht="20.25" customHeight="1" x14ac:dyDescent="0.4"/>
    <row r="98" s="58" customFormat="1" ht="20.25" customHeight="1" x14ac:dyDescent="0.4"/>
    <row r="99" s="58" customFormat="1" ht="20.25" customHeight="1" x14ac:dyDescent="0.4"/>
    <row r="100" s="58" customFormat="1" ht="20.25" customHeight="1" x14ac:dyDescent="0.4"/>
    <row r="101" ht="20.25" customHeight="1" x14ac:dyDescent="0.4"/>
    <row r="102" ht="20.25" customHeight="1" x14ac:dyDescent="0.4"/>
    <row r="103" ht="20.25" customHeight="1" x14ac:dyDescent="0.4"/>
    <row r="104" ht="20.25" customHeight="1" x14ac:dyDescent="0.4"/>
    <row r="105" ht="20.25" customHeight="1" x14ac:dyDescent="0.4"/>
    <row r="106" ht="20.25" customHeight="1" x14ac:dyDescent="0.4"/>
  </sheetData>
  <sheetProtection password="CCE8" sheet="1" objects="1" scenario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  <picture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topLeftCell="A40" zoomScale="120" zoomScaleNormal="120" workbookViewId="0">
      <selection activeCell="C54" sqref="C54"/>
    </sheetView>
  </sheetViews>
  <sheetFormatPr defaultRowHeight="22.5" x14ac:dyDescent="0.45"/>
  <cols>
    <col min="1" max="1" width="5.7109375" style="5" customWidth="1"/>
    <col min="2" max="2" width="2.85546875" style="33" customWidth="1"/>
    <col min="3" max="3" width="98" style="33" customWidth="1"/>
    <col min="4" max="4" width="2.140625" style="33" customWidth="1"/>
    <col min="5" max="6" width="9.140625" style="5"/>
    <col min="7" max="16384" width="9.140625" style="33"/>
  </cols>
  <sheetData>
    <row r="1" spans="2:4" ht="42" customHeight="1" x14ac:dyDescent="0.45"/>
    <row r="2" spans="2:4" s="5" customFormat="1" ht="9" customHeight="1" x14ac:dyDescent="0.45"/>
    <row r="3" spans="2:4" x14ac:dyDescent="0.45">
      <c r="B3" s="115"/>
      <c r="C3" s="121" t="s">
        <v>250</v>
      </c>
      <c r="D3" s="115"/>
    </row>
    <row r="4" spans="2:4" ht="16.5" customHeight="1" x14ac:dyDescent="0.45">
      <c r="B4" s="115"/>
      <c r="C4" s="123"/>
      <c r="D4" s="115"/>
    </row>
    <row r="5" spans="2:4" ht="20.25" customHeight="1" x14ac:dyDescent="0.45">
      <c r="B5" s="126"/>
      <c r="C5" s="108" t="s">
        <v>243</v>
      </c>
      <c r="D5" s="126"/>
    </row>
    <row r="6" spans="2:4" ht="12" customHeight="1" x14ac:dyDescent="0.45">
      <c r="B6" s="126"/>
      <c r="C6" s="40"/>
      <c r="D6" s="126"/>
    </row>
    <row r="7" spans="2:4" ht="17.25" customHeight="1" x14ac:dyDescent="0.45">
      <c r="B7" s="126"/>
      <c r="C7" s="109" t="s">
        <v>244</v>
      </c>
      <c r="D7" s="126"/>
    </row>
    <row r="8" spans="2:4" ht="17.25" customHeight="1" x14ac:dyDescent="0.45">
      <c r="B8" s="126"/>
      <c r="C8" s="110" t="s">
        <v>245</v>
      </c>
      <c r="D8" s="126"/>
    </row>
    <row r="9" spans="2:4" ht="17.25" customHeight="1" x14ac:dyDescent="0.45">
      <c r="B9" s="126"/>
      <c r="C9" s="108" t="s">
        <v>249</v>
      </c>
      <c r="D9" s="126"/>
    </row>
    <row r="10" spans="2:4" ht="17.25" customHeight="1" x14ac:dyDescent="0.45">
      <c r="B10" s="126"/>
      <c r="C10" s="108" t="s">
        <v>246</v>
      </c>
      <c r="D10" s="126"/>
    </row>
    <row r="11" spans="2:4" ht="17.25" customHeight="1" x14ac:dyDescent="0.45">
      <c r="B11" s="126"/>
      <c r="C11" s="108" t="s">
        <v>247</v>
      </c>
      <c r="D11" s="126"/>
    </row>
    <row r="12" spans="2:4" ht="17.25" customHeight="1" x14ac:dyDescent="0.45">
      <c r="B12" s="126"/>
      <c r="C12" s="110" t="s">
        <v>248</v>
      </c>
      <c r="D12" s="126"/>
    </row>
    <row r="13" spans="2:4" ht="17.25" customHeight="1" x14ac:dyDescent="0.45">
      <c r="B13" s="126"/>
      <c r="C13" s="108" t="s">
        <v>256</v>
      </c>
      <c r="D13" s="126"/>
    </row>
    <row r="14" spans="2:4" ht="17.25" customHeight="1" x14ac:dyDescent="0.45">
      <c r="B14" s="126"/>
      <c r="C14" s="108" t="s">
        <v>257</v>
      </c>
      <c r="D14" s="126"/>
    </row>
    <row r="15" spans="2:4" ht="17.25" customHeight="1" x14ac:dyDescent="0.45">
      <c r="B15" s="126"/>
      <c r="C15" s="108" t="s">
        <v>258</v>
      </c>
      <c r="D15" s="126"/>
    </row>
    <row r="16" spans="2:4" ht="17.25" customHeight="1" x14ac:dyDescent="0.45">
      <c r="B16" s="126"/>
      <c r="C16" s="108" t="s">
        <v>259</v>
      </c>
      <c r="D16" s="126"/>
    </row>
    <row r="17" spans="2:4" ht="17.25" customHeight="1" x14ac:dyDescent="0.45">
      <c r="B17" s="126"/>
      <c r="C17" s="108" t="s">
        <v>260</v>
      </c>
      <c r="D17" s="126"/>
    </row>
    <row r="18" spans="2:4" ht="17.25" customHeight="1" x14ac:dyDescent="0.45">
      <c r="B18" s="126"/>
      <c r="C18" s="40"/>
      <c r="D18" s="126"/>
    </row>
    <row r="19" spans="2:4" ht="17.25" customHeight="1" x14ac:dyDescent="0.45">
      <c r="B19" s="126"/>
      <c r="C19" s="109" t="s">
        <v>251</v>
      </c>
      <c r="D19" s="126"/>
    </row>
    <row r="20" spans="2:4" ht="17.25" customHeight="1" x14ac:dyDescent="0.45">
      <c r="B20" s="126"/>
      <c r="C20" s="110" t="s">
        <v>245</v>
      </c>
      <c r="D20" s="126"/>
    </row>
    <row r="21" spans="2:4" ht="17.25" customHeight="1" x14ac:dyDescent="0.45">
      <c r="B21" s="126"/>
      <c r="C21" s="108" t="s">
        <v>252</v>
      </c>
      <c r="D21" s="126"/>
    </row>
    <row r="22" spans="2:4" ht="17.25" customHeight="1" x14ac:dyDescent="0.45">
      <c r="B22" s="126"/>
      <c r="C22" s="108" t="s">
        <v>276</v>
      </c>
      <c r="D22" s="126"/>
    </row>
    <row r="23" spans="2:4" ht="17.25" customHeight="1" x14ac:dyDescent="0.45">
      <c r="B23" s="126"/>
      <c r="C23" s="108" t="s">
        <v>275</v>
      </c>
      <c r="D23" s="126"/>
    </row>
    <row r="24" spans="2:4" ht="17.25" customHeight="1" x14ac:dyDescent="0.45">
      <c r="B24" s="126"/>
      <c r="C24" s="110" t="s">
        <v>248</v>
      </c>
      <c r="D24" s="126"/>
    </row>
    <row r="25" spans="2:4" ht="17.25" customHeight="1" x14ac:dyDescent="0.45">
      <c r="B25" s="126"/>
      <c r="C25" s="108" t="s">
        <v>261</v>
      </c>
      <c r="D25" s="126"/>
    </row>
    <row r="26" spans="2:4" ht="17.25" customHeight="1" x14ac:dyDescent="0.45">
      <c r="B26" s="126"/>
      <c r="C26" s="108" t="s">
        <v>262</v>
      </c>
      <c r="D26" s="126"/>
    </row>
    <row r="27" spans="2:4" ht="17.25" customHeight="1" x14ac:dyDescent="0.45">
      <c r="B27" s="126"/>
      <c r="C27" s="108" t="s">
        <v>263</v>
      </c>
      <c r="D27" s="126"/>
    </row>
    <row r="28" spans="2:4" ht="17.25" customHeight="1" x14ac:dyDescent="0.45">
      <c r="B28" s="126"/>
      <c r="C28" s="108" t="s">
        <v>264</v>
      </c>
      <c r="D28" s="126"/>
    </row>
    <row r="29" spans="2:4" ht="17.25" customHeight="1" x14ac:dyDescent="0.45">
      <c r="B29" s="126"/>
      <c r="C29" s="108" t="s">
        <v>265</v>
      </c>
      <c r="D29" s="126"/>
    </row>
    <row r="30" spans="2:4" ht="17.25" customHeight="1" x14ac:dyDescent="0.45">
      <c r="B30" s="126"/>
      <c r="C30" s="40"/>
      <c r="D30" s="126"/>
    </row>
    <row r="31" spans="2:4" ht="17.25" customHeight="1" x14ac:dyDescent="0.45">
      <c r="B31" s="126"/>
      <c r="C31" s="109" t="s">
        <v>253</v>
      </c>
      <c r="D31" s="126"/>
    </row>
    <row r="32" spans="2:4" ht="17.25" customHeight="1" x14ac:dyDescent="0.45">
      <c r="B32" s="126"/>
      <c r="C32" s="110" t="s">
        <v>245</v>
      </c>
      <c r="D32" s="126"/>
    </row>
    <row r="33" spans="2:4" ht="17.25" customHeight="1" x14ac:dyDescent="0.45">
      <c r="B33" s="126"/>
      <c r="C33" s="108" t="s">
        <v>254</v>
      </c>
      <c r="D33" s="126"/>
    </row>
    <row r="34" spans="2:4" ht="17.25" customHeight="1" x14ac:dyDescent="0.45">
      <c r="B34" s="126"/>
      <c r="C34" s="108" t="s">
        <v>255</v>
      </c>
      <c r="D34" s="126"/>
    </row>
    <row r="35" spans="2:4" ht="17.25" customHeight="1" x14ac:dyDescent="0.45">
      <c r="B35" s="126"/>
      <c r="C35" s="108" t="s">
        <v>273</v>
      </c>
      <c r="D35" s="126"/>
    </row>
    <row r="36" spans="2:4" ht="21" customHeight="1" x14ac:dyDescent="0.45">
      <c r="B36" s="126"/>
      <c r="C36" s="110" t="s">
        <v>248</v>
      </c>
      <c r="D36" s="126"/>
    </row>
    <row r="37" spans="2:4" ht="17.25" customHeight="1" x14ac:dyDescent="0.45">
      <c r="B37" s="126"/>
      <c r="C37" s="108" t="s">
        <v>267</v>
      </c>
      <c r="D37" s="126"/>
    </row>
    <row r="38" spans="2:4" ht="17.25" customHeight="1" x14ac:dyDescent="0.45">
      <c r="B38" s="126"/>
      <c r="C38" s="108" t="s">
        <v>266</v>
      </c>
      <c r="D38" s="126"/>
    </row>
    <row r="39" spans="2:4" ht="17.25" customHeight="1" x14ac:dyDescent="0.45">
      <c r="B39" s="126"/>
      <c r="C39" s="108" t="s">
        <v>268</v>
      </c>
      <c r="D39" s="126"/>
    </row>
    <row r="40" spans="2:4" ht="17.25" customHeight="1" x14ac:dyDescent="0.45">
      <c r="B40" s="126"/>
      <c r="C40" s="108" t="s">
        <v>269</v>
      </c>
      <c r="D40" s="126"/>
    </row>
    <row r="41" spans="2:4" ht="17.25" customHeight="1" x14ac:dyDescent="0.45">
      <c r="B41" s="126"/>
      <c r="C41" s="108" t="s">
        <v>270</v>
      </c>
      <c r="D41" s="126"/>
    </row>
    <row r="42" spans="2:4" ht="17.25" customHeight="1" x14ac:dyDescent="0.45">
      <c r="B42" s="126"/>
      <c r="C42" s="108" t="s">
        <v>272</v>
      </c>
      <c r="D42" s="126"/>
    </row>
    <row r="43" spans="2:4" ht="17.25" customHeight="1" x14ac:dyDescent="0.45">
      <c r="B43" s="126"/>
      <c r="C43" s="108" t="s">
        <v>271</v>
      </c>
      <c r="D43" s="126"/>
    </row>
    <row r="44" spans="2:4" ht="12.75" customHeight="1" x14ac:dyDescent="0.45">
      <c r="B44" s="126"/>
      <c r="C44" s="39"/>
      <c r="D44" s="126"/>
    </row>
    <row r="45" spans="2:4" ht="20.25" customHeight="1" x14ac:dyDescent="0.45">
      <c r="B45" s="126"/>
      <c r="C45" s="39"/>
      <c r="D45" s="126"/>
    </row>
    <row r="46" spans="2:4" ht="20.25" customHeight="1" x14ac:dyDescent="0.45">
      <c r="B46" s="126"/>
      <c r="C46" s="39"/>
      <c r="D46" s="126"/>
    </row>
    <row r="47" spans="2:4" ht="20.25" customHeight="1" x14ac:dyDescent="0.45">
      <c r="B47" s="126"/>
      <c r="C47" s="126"/>
      <c r="D47" s="126"/>
    </row>
    <row r="48" spans="2:4" s="5" customFormat="1" ht="20.25" customHeight="1" x14ac:dyDescent="0.45">
      <c r="B48" s="687" t="s">
        <v>347</v>
      </c>
      <c r="C48" s="687"/>
    </row>
    <row r="49" spans="2:3" s="5" customFormat="1" ht="20.25" customHeight="1" x14ac:dyDescent="0.45">
      <c r="B49" s="687" t="s">
        <v>366</v>
      </c>
      <c r="C49" s="687"/>
    </row>
    <row r="50" spans="2:3" s="5" customFormat="1" ht="20.25" customHeight="1" x14ac:dyDescent="0.45">
      <c r="B50" s="687"/>
      <c r="C50" s="687"/>
    </row>
    <row r="51" spans="2:3" s="5" customFormat="1" ht="20.25" customHeight="1" x14ac:dyDescent="0.45"/>
    <row r="52" spans="2:3" ht="20.25" customHeight="1" x14ac:dyDescent="0.45"/>
    <row r="53" spans="2:3" ht="20.25" customHeight="1" x14ac:dyDescent="0.45"/>
    <row r="54" spans="2:3" ht="20.25" customHeight="1" x14ac:dyDescent="0.45"/>
    <row r="55" spans="2:3" ht="20.25" customHeight="1" x14ac:dyDescent="0.45"/>
    <row r="56" spans="2:3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  <picture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3"/>
  <sheetViews>
    <sheetView showGridLines="0" showRowColHeaders="0" zoomScale="120" zoomScaleNormal="120" workbookViewId="0">
      <selection activeCell="O7" sqref="O7"/>
    </sheetView>
  </sheetViews>
  <sheetFormatPr defaultRowHeight="21" x14ac:dyDescent="0.35"/>
  <cols>
    <col min="1" max="1" width="7.140625" style="453" customWidth="1"/>
    <col min="2" max="2" width="5.7109375" style="453" customWidth="1"/>
    <col min="3" max="3" width="3.42578125" style="453" customWidth="1"/>
    <col min="4" max="4" width="6.7109375" style="453" customWidth="1"/>
    <col min="5" max="5" width="9.140625" style="453" customWidth="1"/>
    <col min="6" max="6" width="10.7109375" style="453" customWidth="1"/>
    <col min="7" max="7" width="10.42578125" style="453" customWidth="1"/>
    <col min="8" max="8" width="11.5703125" style="453" customWidth="1"/>
    <col min="9" max="9" width="10.7109375" style="453" customWidth="1"/>
    <col min="10" max="10" width="12.28515625" style="453" customWidth="1"/>
    <col min="11" max="11" width="11" style="453" customWidth="1"/>
    <col min="12" max="12" width="7.7109375" style="453" customWidth="1"/>
    <col min="13" max="13" width="3" style="453" customWidth="1"/>
    <col min="14" max="16384" width="9.140625" style="453"/>
  </cols>
  <sheetData>
    <row r="1" spans="2:15" ht="42" customHeight="1" x14ac:dyDescent="0.35"/>
    <row r="2" spans="2:15" ht="45" customHeight="1" x14ac:dyDescent="0.35"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</row>
    <row r="3" spans="2:15" ht="23.25" x14ac:dyDescent="0.35">
      <c r="B3" s="171" t="s">
        <v>544</v>
      </c>
      <c r="C3" s="170"/>
      <c r="D3" s="170"/>
      <c r="E3" s="170" t="str">
        <f>"โรงเรียน"&amp;Home!C3&amp;"  "&amp;Home!C4</f>
        <v>โรงเรียนหนองผือเทพนิมิต  สำนักงานเขตพื้นที่การศึกษาประถมศึกษาสกลนคร เขต ๑</v>
      </c>
      <c r="F3" s="170"/>
      <c r="G3" s="170"/>
      <c r="H3" s="170"/>
      <c r="I3" s="170"/>
      <c r="J3" s="170"/>
      <c r="K3" s="170"/>
      <c r="L3" s="170"/>
    </row>
    <row r="4" spans="2:15" ht="23.25" x14ac:dyDescent="0.35">
      <c r="B4" s="171" t="s">
        <v>545</v>
      </c>
      <c r="C4" s="688" t="str">
        <f>"  /"&amp;Home!F9</f>
        <v xml:space="preserve">  /2562</v>
      </c>
      <c r="D4" s="688"/>
      <c r="E4" s="688"/>
      <c r="F4" s="171" t="s">
        <v>13</v>
      </c>
      <c r="G4" s="170" t="str">
        <f>Home!F7&amp;"  "&amp;Home!F8&amp;"   "&amp;Home!F9</f>
        <v>29  มีนาคม   2562</v>
      </c>
      <c r="H4" s="170"/>
      <c r="I4" s="170"/>
      <c r="J4" s="170"/>
      <c r="K4" s="170"/>
      <c r="L4" s="170"/>
      <c r="O4" s="453" t="s">
        <v>626</v>
      </c>
    </row>
    <row r="5" spans="2:15" ht="23.25" x14ac:dyDescent="0.35">
      <c r="B5" s="171" t="s">
        <v>546</v>
      </c>
      <c r="C5" s="172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คอมพิวเตอร์  ชั้นมัธยมศึกษาปีที่ 3</v>
      </c>
      <c r="D5" s="172"/>
      <c r="E5" s="172"/>
      <c r="F5" s="172"/>
      <c r="G5" s="172"/>
      <c r="H5" s="172"/>
      <c r="I5" s="172"/>
      <c r="J5" s="172"/>
      <c r="K5" s="172"/>
      <c r="L5" s="172"/>
      <c r="O5" s="453" t="s">
        <v>627</v>
      </c>
    </row>
    <row r="6" spans="2:15" ht="30" customHeight="1" x14ac:dyDescent="0.35">
      <c r="B6" s="170" t="str">
        <f>"เรียน  ผู้อำนวยการโรงเรียน"&amp;Home!C3</f>
        <v>เรียน  ผู้อำนวยการโรงเรียนหนองผือเทพนิมิต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</row>
    <row r="7" spans="2:15" ht="30.75" customHeight="1" x14ac:dyDescent="0.35">
      <c r="B7" s="170"/>
      <c r="C7" s="170"/>
      <c r="D7" s="170" t="str">
        <f>"ตามที่ โรงเรียน"&amp;Home!C3&amp;"  มีคำสั่งมอบหมายงานในหน้าที่ให้ข้าพเจ้า   "&amp;Home!C15</f>
        <v>ตามที่ โรงเรียนหนองผือเทพนิมิต  มีคำสั่งมอบหมายงานในหน้าที่ให้ข้าพเจ้า   นายอังคาร  พึ่งผล</v>
      </c>
      <c r="E7" s="170"/>
      <c r="F7" s="170"/>
      <c r="G7" s="170"/>
      <c r="H7" s="170"/>
      <c r="I7" s="170"/>
      <c r="J7" s="170"/>
      <c r="K7" s="170"/>
      <c r="L7" s="170"/>
    </row>
    <row r="8" spans="2:15" x14ac:dyDescent="0.35">
      <c r="B8" s="170" t="str">
        <f>"ตำแหน่ง  "&amp;Home!F14&amp;" โรงเรียน"&amp;Home!C3&amp;"  เป็นผู้สอนประจำรายวิชา  "&amp;Home!C11</f>
        <v>ตำแหน่ง  ครู โรงเรียนหนองผือเทพนิมิต  เป็นผู้สอนประจำรายวิชา  คอมพิวเตอร์</v>
      </c>
      <c r="C8" s="170"/>
      <c r="D8" s="170"/>
      <c r="E8" s="170"/>
      <c r="F8" s="170"/>
      <c r="G8" s="170"/>
      <c r="H8" s="170"/>
      <c r="I8" s="170"/>
      <c r="J8" s="170"/>
      <c r="K8" s="170"/>
      <c r="L8" s="170"/>
    </row>
    <row r="9" spans="2:15" x14ac:dyDescent="0.35">
      <c r="B9" s="170" t="str">
        <f>"ชั้น"&amp;Home!C9&amp;"  ภาคเรียนที่  "&amp;Home!F4&amp;"  ปีการศึกษา "&amp;Home!F5&amp;"  นั้น"</f>
        <v>ชั้นมัธยมศึกษาปีที่ 3  ภาคเรียนที่  2  ปีการศึกษา 2561  นั้น</v>
      </c>
      <c r="C9" s="170"/>
      <c r="D9" s="170"/>
      <c r="E9" s="170"/>
      <c r="F9" s="170"/>
      <c r="G9" s="170"/>
      <c r="H9" s="170"/>
      <c r="I9" s="170"/>
      <c r="J9" s="170"/>
      <c r="K9" s="170"/>
      <c r="L9" s="170"/>
    </row>
    <row r="10" spans="2:15" x14ac:dyDescent="0.35">
      <c r="B10" s="170"/>
      <c r="C10" s="170"/>
      <c r="D10" s="170" t="s">
        <v>599</v>
      </c>
      <c r="E10" s="170"/>
      <c r="F10" s="170"/>
      <c r="G10" s="170"/>
      <c r="H10" s="170"/>
      <c r="I10" s="170"/>
      <c r="J10" s="170"/>
      <c r="K10" s="170"/>
      <c r="L10" s="170"/>
    </row>
    <row r="11" spans="2:15" x14ac:dyDescent="0.35">
      <c r="B11" s="170" t="s">
        <v>600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</row>
    <row r="12" spans="2:15" x14ac:dyDescent="0.35">
      <c r="B12" s="170" t="s">
        <v>547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</row>
    <row r="13" spans="2:15" x14ac:dyDescent="0.35">
      <c r="B13" s="170" t="s">
        <v>577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</row>
    <row r="14" spans="2:15" x14ac:dyDescent="0.35">
      <c r="B14" s="170" t="s">
        <v>578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</row>
    <row r="15" spans="2:15" ht="30.75" customHeight="1" x14ac:dyDescent="0.35">
      <c r="B15" s="170"/>
      <c r="C15" s="170"/>
      <c r="D15" s="170" t="s">
        <v>548</v>
      </c>
      <c r="E15" s="170"/>
      <c r="F15" s="170"/>
      <c r="G15" s="170"/>
      <c r="H15" s="170"/>
      <c r="I15" s="170"/>
      <c r="J15" s="170"/>
      <c r="K15" s="170"/>
      <c r="L15" s="170"/>
    </row>
    <row r="16" spans="2:15" x14ac:dyDescent="0.35"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</row>
    <row r="17" spans="2:12" x14ac:dyDescent="0.35"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</row>
    <row r="18" spans="2:12" x14ac:dyDescent="0.35">
      <c r="B18" s="170"/>
      <c r="C18" s="170"/>
      <c r="D18" s="688" t="str">
        <f>"("&amp;Home!C15&amp;")"</f>
        <v>(นายอังคาร  พึ่งผล)</v>
      </c>
      <c r="E18" s="688"/>
      <c r="F18" s="688"/>
      <c r="G18" s="688"/>
      <c r="H18" s="688"/>
      <c r="I18" s="688"/>
      <c r="J18" s="688"/>
      <c r="K18" s="688"/>
      <c r="L18" s="170"/>
    </row>
    <row r="19" spans="2:12" x14ac:dyDescent="0.35">
      <c r="B19" s="170"/>
      <c r="C19" s="170"/>
      <c r="D19" s="688" t="str">
        <f>"ตำแหน่ง  "&amp;Home!F14&amp;" โรงเรียน"&amp;Home!C3</f>
        <v>ตำแหน่ง  ครู โรงเรียนหนองผือเทพนิมิต</v>
      </c>
      <c r="E19" s="688"/>
      <c r="F19" s="688"/>
      <c r="G19" s="688"/>
      <c r="H19" s="688"/>
      <c r="I19" s="688"/>
      <c r="J19" s="688"/>
      <c r="K19" s="688"/>
      <c r="L19" s="170"/>
    </row>
    <row r="20" spans="2:12" x14ac:dyDescent="0.35"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</row>
    <row r="21" spans="2:12" x14ac:dyDescent="0.35"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</row>
    <row r="22" spans="2:12" x14ac:dyDescent="0.35">
      <c r="B22" s="170"/>
      <c r="C22" s="170"/>
      <c r="D22" s="170"/>
      <c r="E22" s="170"/>
      <c r="F22" s="170"/>
      <c r="G22" s="170"/>
      <c r="H22" s="170"/>
      <c r="I22" s="170"/>
      <c r="J22" s="170"/>
      <c r="K22" s="170"/>
      <c r="L22" s="170"/>
    </row>
    <row r="23" spans="2:12" x14ac:dyDescent="0.35"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</row>
    <row r="24" spans="2:12" x14ac:dyDescent="0.35"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</row>
    <row r="25" spans="2:12" x14ac:dyDescent="0.35"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</row>
    <row r="26" spans="2:12" x14ac:dyDescent="0.35"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</row>
    <row r="27" spans="2:12" x14ac:dyDescent="0.35"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</row>
    <row r="28" spans="2:12" x14ac:dyDescent="0.35"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</row>
    <row r="29" spans="2:12" x14ac:dyDescent="0.35"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</row>
    <row r="30" spans="2:12" x14ac:dyDescent="0.35"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</row>
    <row r="31" spans="2:12" x14ac:dyDescent="0.35"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</row>
    <row r="32" spans="2:12" x14ac:dyDescent="0.35"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</row>
    <row r="33" spans="2:12" x14ac:dyDescent="0.35">
      <c r="B33" s="170"/>
      <c r="C33" s="170"/>
      <c r="D33" s="170"/>
      <c r="E33" s="170"/>
      <c r="F33" s="170"/>
      <c r="G33" s="170"/>
      <c r="H33" s="170"/>
      <c r="I33" s="170"/>
      <c r="J33" s="170"/>
      <c r="K33" s="170"/>
      <c r="L33" s="170"/>
    </row>
  </sheetData>
  <sheetProtection password="CAD4" sheet="1" scenarios="1" selectLockedCells="1"/>
  <mergeCells count="3">
    <mergeCell ref="C4:E4"/>
    <mergeCell ref="D18:K18"/>
    <mergeCell ref="D19:K19"/>
  </mergeCells>
  <pageMargins left="0.70866141732283472" right="0.11811023622047245" top="0.35433070866141736" bottom="0.15748031496062992" header="0.31496062992125984" footer="0.31496062992125984"/>
  <pageSetup paperSize="9" orientation="portrait" verticalDpi="0" r:id="rId1"/>
  <drawing r:id="rId2"/>
  <picture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V57"/>
  <sheetViews>
    <sheetView showGridLines="0" showRowColHeaders="0" topLeftCell="C1" zoomScaleNormal="100" workbookViewId="0">
      <selection activeCell="K14" sqref="K14"/>
    </sheetView>
  </sheetViews>
  <sheetFormatPr defaultRowHeight="21.75" customHeight="1" x14ac:dyDescent="0.45"/>
  <cols>
    <col min="1" max="1" width="6.85546875" style="39" customWidth="1"/>
    <col min="2" max="2" width="5.5703125" style="39" customWidth="1"/>
    <col min="3" max="3" width="8.140625" style="39" customWidth="1"/>
    <col min="4" max="4" width="26.140625" style="39" customWidth="1"/>
    <col min="5" max="5" width="10.85546875" style="39" customWidth="1"/>
    <col min="6" max="6" width="10.7109375" style="39" customWidth="1"/>
    <col min="7" max="7" width="9.5703125" style="39" customWidth="1"/>
    <col min="8" max="8" width="10.42578125" style="39" customWidth="1"/>
    <col min="9" max="9" width="8.85546875" style="39" customWidth="1"/>
    <col min="10" max="10" width="9.5703125" style="39" customWidth="1"/>
    <col min="11" max="11" width="8.85546875" style="39" customWidth="1"/>
    <col min="12" max="20" width="8" style="39" customWidth="1"/>
    <col min="21" max="21" width="10.85546875" style="39" customWidth="1"/>
    <col min="22" max="22" width="2.28515625" style="39" customWidth="1"/>
    <col min="23" max="16384" width="9.140625" style="39"/>
  </cols>
  <sheetData>
    <row r="1" spans="2:22" ht="50.25" customHeight="1" x14ac:dyDescent="0.5">
      <c r="J1" s="695" t="s">
        <v>598</v>
      </c>
      <c r="K1" s="695"/>
      <c r="L1" s="695"/>
      <c r="M1" s="695"/>
      <c r="N1" s="695"/>
      <c r="O1" s="695"/>
      <c r="P1" s="695"/>
      <c r="Q1" s="695"/>
      <c r="R1" s="695"/>
      <c r="S1" s="429"/>
      <c r="T1" s="430"/>
    </row>
    <row r="2" spans="2:22" ht="28.5" customHeight="1" x14ac:dyDescent="0.45">
      <c r="B2" s="432"/>
      <c r="C2" s="432"/>
      <c r="D2" s="692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คอมพิวเตอร์  รหัสวิชา ง 23202  ชั้นมัธยมศึกษาปีที่ 3  ปีการศึกษา 2561</v>
      </c>
      <c r="E2" s="692"/>
      <c r="F2" s="692"/>
      <c r="G2" s="692"/>
      <c r="H2" s="692"/>
      <c r="I2" s="692"/>
      <c r="J2" s="692"/>
      <c r="K2" s="692"/>
      <c r="L2" s="694" t="str">
        <f>D2</f>
        <v>ประกาศผลการประเมินรายวิชา  คอมพิวเตอร์  รหัสวิชา ง 23202  ชั้นมัธยมศึกษาปีที่ 3  ปีการศึกษา 2561</v>
      </c>
      <c r="M2" s="694"/>
      <c r="N2" s="694"/>
      <c r="O2" s="694"/>
      <c r="P2" s="694"/>
      <c r="Q2" s="694"/>
      <c r="R2" s="694"/>
      <c r="S2" s="694"/>
      <c r="T2" s="694"/>
      <c r="U2" s="694"/>
    </row>
    <row r="3" spans="2:22" ht="20.25" customHeight="1" x14ac:dyDescent="0.45">
      <c r="B3" s="432"/>
      <c r="C3" s="433"/>
      <c r="D3" s="693" t="s">
        <v>447</v>
      </c>
      <c r="E3" s="693"/>
      <c r="F3" s="693"/>
      <c r="G3" s="693"/>
      <c r="H3" s="693"/>
      <c r="I3" s="693"/>
      <c r="J3" s="693"/>
      <c r="K3" s="693"/>
      <c r="L3" s="693" t="str">
        <f>D3</f>
        <v>สำหรับครูผู้สอนส่งผลการประเมินให้ครูที่ปรึกษา กรอกข้อมูลรายงานคุณภาพระดับชั้นเรียน (รศ.1)</v>
      </c>
      <c r="M3" s="693"/>
      <c r="N3" s="693"/>
      <c r="O3" s="693"/>
      <c r="P3" s="693"/>
      <c r="Q3" s="693"/>
      <c r="R3" s="693"/>
      <c r="S3" s="693"/>
      <c r="T3" s="693"/>
      <c r="U3" s="693"/>
    </row>
    <row r="4" spans="2:22" s="50" customFormat="1" ht="20.25" customHeight="1" x14ac:dyDescent="0.45">
      <c r="B4" s="696" t="s">
        <v>0</v>
      </c>
      <c r="C4" s="697" t="s">
        <v>19</v>
      </c>
      <c r="D4" s="696" t="s">
        <v>16</v>
      </c>
      <c r="E4" s="691" t="s">
        <v>279</v>
      </c>
      <c r="F4" s="691"/>
      <c r="G4" s="691" t="s">
        <v>289</v>
      </c>
      <c r="H4" s="691"/>
      <c r="I4" s="691"/>
      <c r="J4" s="691"/>
      <c r="K4" s="691"/>
      <c r="L4" s="691" t="s">
        <v>64</v>
      </c>
      <c r="M4" s="691"/>
      <c r="N4" s="691"/>
      <c r="O4" s="691"/>
      <c r="P4" s="691"/>
      <c r="Q4" s="691"/>
      <c r="R4" s="691"/>
      <c r="S4" s="691"/>
      <c r="T4" s="691"/>
      <c r="U4" s="691"/>
      <c r="V4" s="431"/>
    </row>
    <row r="5" spans="2:22" s="50" customFormat="1" ht="20.25" customHeight="1" x14ac:dyDescent="0.4">
      <c r="B5" s="696"/>
      <c r="C5" s="698"/>
      <c r="D5" s="696"/>
      <c r="E5" s="700" t="s">
        <v>280</v>
      </c>
      <c r="F5" s="700" t="s">
        <v>292</v>
      </c>
      <c r="G5" s="434" t="s">
        <v>129</v>
      </c>
      <c r="H5" s="434" t="s">
        <v>290</v>
      </c>
      <c r="I5" s="434" t="s">
        <v>130</v>
      </c>
      <c r="J5" s="434" t="s">
        <v>5</v>
      </c>
      <c r="K5" s="701" t="s">
        <v>60</v>
      </c>
      <c r="L5" s="434" t="s">
        <v>281</v>
      </c>
      <c r="M5" s="434" t="s">
        <v>282</v>
      </c>
      <c r="N5" s="434" t="s">
        <v>283</v>
      </c>
      <c r="O5" s="434" t="s">
        <v>284</v>
      </c>
      <c r="P5" s="434" t="s">
        <v>285</v>
      </c>
      <c r="Q5" s="434" t="s">
        <v>286</v>
      </c>
      <c r="R5" s="434" t="s">
        <v>287</v>
      </c>
      <c r="S5" s="434" t="s">
        <v>288</v>
      </c>
      <c r="T5" s="434" t="s">
        <v>5</v>
      </c>
      <c r="U5" s="689" t="s">
        <v>60</v>
      </c>
      <c r="V5" s="431"/>
    </row>
    <row r="6" spans="2:22" s="50" customFormat="1" ht="20.25" customHeight="1" x14ac:dyDescent="0.4">
      <c r="B6" s="696"/>
      <c r="C6" s="699"/>
      <c r="D6" s="696"/>
      <c r="E6" s="700"/>
      <c r="F6" s="700"/>
      <c r="G6" s="435" t="s">
        <v>500</v>
      </c>
      <c r="H6" s="435" t="s">
        <v>500</v>
      </c>
      <c r="I6" s="435" t="s">
        <v>500</v>
      </c>
      <c r="J6" s="435" t="s">
        <v>291</v>
      </c>
      <c r="K6" s="701"/>
      <c r="L6" s="435" t="s">
        <v>500</v>
      </c>
      <c r="M6" s="435" t="s">
        <v>500</v>
      </c>
      <c r="N6" s="435" t="s">
        <v>500</v>
      </c>
      <c r="O6" s="435" t="s">
        <v>500</v>
      </c>
      <c r="P6" s="435" t="s">
        <v>500</v>
      </c>
      <c r="Q6" s="435" t="s">
        <v>500</v>
      </c>
      <c r="R6" s="435" t="s">
        <v>500</v>
      </c>
      <c r="S6" s="435" t="s">
        <v>500</v>
      </c>
      <c r="T6" s="435" t="s">
        <v>291</v>
      </c>
      <c r="U6" s="690"/>
      <c r="V6" s="431"/>
    </row>
    <row r="7" spans="2:22" s="371" customFormat="1" ht="15.75" customHeight="1" x14ac:dyDescent="0.4">
      <c r="B7" s="436">
        <v>1</v>
      </c>
      <c r="C7" s="437" t="str">
        <f>IF(นักเรียน!C6="","",นักเรียน!C6)</f>
        <v/>
      </c>
      <c r="D7" s="438" t="str">
        <f>IF(นักเรียน!E6="","",นักเรียน!E6)</f>
        <v/>
      </c>
      <c r="E7" s="439" t="str">
        <f>IF(คะแนน1!AX6="","",คะแนน1!AX6)</f>
        <v/>
      </c>
      <c r="F7" s="439" t="str">
        <f>IF(คะแนน1!AY6="","",คะแนน1!AY6)</f>
        <v/>
      </c>
      <c r="G7" s="436" t="str">
        <f>IF(คิดวิเคราะห์รายข้อ!I6="","",คิดวิเคราะห์รายข้อ!I6)</f>
        <v/>
      </c>
      <c r="H7" s="436" t="str">
        <f>IF(คิดวิเคราะห์รายข้อ!N6="","",คิดวิเคราะห์รายข้อ!N6)</f>
        <v/>
      </c>
      <c r="I7" s="436" t="str">
        <f>IF(คิดวิเคราะห์รายข้อ!R6="","",คิดวิเคราะห์รายข้อ!R6)</f>
        <v/>
      </c>
      <c r="J7" s="439" t="str">
        <f>คิดวิเคราะห์!L6</f>
        <v/>
      </c>
      <c r="K7" s="440" t="str">
        <f>คิดวิเคราะห์!N6</f>
        <v/>
      </c>
      <c r="L7" s="439" t="str">
        <f>IF(คุณลักษณะรายข้อ!K6="","",คุณลักษณะรายข้อ!K6)</f>
        <v/>
      </c>
      <c r="M7" s="439" t="str">
        <f>IF(คุณลักษณะรายข้อ!P6="","",คุณลักษณะรายข้อ!P6)</f>
        <v/>
      </c>
      <c r="N7" s="441" t="str">
        <f>IF(คุณลักษณะรายข้อ!T6="","",คุณลักษณะรายข้อ!T6)</f>
        <v/>
      </c>
      <c r="O7" s="439" t="str">
        <f>IF(คุณลักษณะรายข้อ!Y6="","",คุณลักษณะรายข้อ!Y6)</f>
        <v/>
      </c>
      <c r="P7" s="439" t="str">
        <f>IF(คุณลักษณะรายข้อ!AD6="","",คุณลักษณะรายข้อ!AD6)</f>
        <v/>
      </c>
      <c r="Q7" s="439" t="str">
        <f>IF(คุณลักษณะรายข้อ!AI6="","",คุณลักษณะรายข้อ!AI6)</f>
        <v/>
      </c>
      <c r="R7" s="439" t="str">
        <f>IF(คุณลักษณะรายข้อ!AO6="","",คุณลักษณะรายข้อ!AO6)</f>
        <v/>
      </c>
      <c r="S7" s="439" t="str">
        <f>IF(คุณลักษณะรายข้อ!AT6="","",คุณลักษณะรายข้อ!AT6)</f>
        <v/>
      </c>
      <c r="T7" s="439" t="str">
        <f>คุณลักษณะ!Y6</f>
        <v/>
      </c>
      <c r="U7" s="439" t="str">
        <f>คุณลักษณะ!AA6</f>
        <v/>
      </c>
      <c r="V7" s="431"/>
    </row>
    <row r="8" spans="2:22" s="371" customFormat="1" ht="15.75" customHeight="1" x14ac:dyDescent="0.4">
      <c r="B8" s="442">
        <v>2</v>
      </c>
      <c r="C8" s="443" t="str">
        <f>IF(นักเรียน!C7="","",นักเรียน!C7)</f>
        <v/>
      </c>
      <c r="D8" s="444" t="str">
        <f>IF(นักเรียน!E7="","",นักเรียน!E7)</f>
        <v/>
      </c>
      <c r="E8" s="439" t="str">
        <f>IF(คะแนน1!AX7="","",คะแนน1!AX7)</f>
        <v/>
      </c>
      <c r="F8" s="439" t="str">
        <f>IF(คะแนน1!AY7="","",คะแนน1!AY7)</f>
        <v/>
      </c>
      <c r="G8" s="436" t="str">
        <f>IF(คิดวิเคราะห์รายข้อ!I7="","",คิดวิเคราะห์รายข้อ!I7)</f>
        <v/>
      </c>
      <c r="H8" s="436" t="str">
        <f>IF(คิดวิเคราะห์รายข้อ!N7="","",คิดวิเคราะห์รายข้อ!N7)</f>
        <v/>
      </c>
      <c r="I8" s="436" t="str">
        <f>IF(คิดวิเคราะห์รายข้อ!R7="","",คิดวิเคราะห์รายข้อ!R7)</f>
        <v/>
      </c>
      <c r="J8" s="445" t="str">
        <f>คิดวิเคราะห์!L7</f>
        <v/>
      </c>
      <c r="K8" s="446" t="str">
        <f>คิดวิเคราะห์!N7</f>
        <v/>
      </c>
      <c r="L8" s="439" t="str">
        <f>IF(คุณลักษณะรายข้อ!K7="","",คุณลักษณะรายข้อ!K7)</f>
        <v/>
      </c>
      <c r="M8" s="439" t="str">
        <f>IF(คุณลักษณะรายข้อ!P7="","",คุณลักษณะรายข้อ!P7)</f>
        <v/>
      </c>
      <c r="N8" s="441" t="str">
        <f>IF(คุณลักษณะรายข้อ!T7="","",คุณลักษณะรายข้อ!T7)</f>
        <v/>
      </c>
      <c r="O8" s="439" t="str">
        <f>IF(คุณลักษณะรายข้อ!Y7="","",คุณลักษณะรายข้อ!Y7)</f>
        <v/>
      </c>
      <c r="P8" s="439" t="str">
        <f>IF(คุณลักษณะรายข้อ!AD7="","",คุณลักษณะรายข้อ!AD7)</f>
        <v/>
      </c>
      <c r="Q8" s="439" t="str">
        <f>IF(คุณลักษณะรายข้อ!AI7="","",คุณลักษณะรายข้อ!AI7)</f>
        <v/>
      </c>
      <c r="R8" s="439" t="str">
        <f>IF(คุณลักษณะรายข้อ!AO7="","",คุณลักษณะรายข้อ!AO7)</f>
        <v/>
      </c>
      <c r="S8" s="439" t="str">
        <f>IF(คุณลักษณะรายข้อ!AT7="","",คุณลักษณะรายข้อ!AT7)</f>
        <v/>
      </c>
      <c r="T8" s="445" t="str">
        <f>คุณลักษณะ!Y7</f>
        <v/>
      </c>
      <c r="U8" s="445" t="str">
        <f>คุณลักษณะ!AA7</f>
        <v/>
      </c>
      <c r="V8" s="431"/>
    </row>
    <row r="9" spans="2:22" s="371" customFormat="1" ht="15.75" customHeight="1" x14ac:dyDescent="0.4">
      <c r="B9" s="442">
        <v>3</v>
      </c>
      <c r="C9" s="443" t="str">
        <f>IF(นักเรียน!C8="","",นักเรียน!C8)</f>
        <v/>
      </c>
      <c r="D9" s="444" t="str">
        <f>IF(นักเรียน!E8="","",นักเรียน!E8)</f>
        <v/>
      </c>
      <c r="E9" s="439" t="str">
        <f>IF(คะแนน1!AX8="","",คะแนน1!AX8)</f>
        <v/>
      </c>
      <c r="F9" s="439" t="str">
        <f>IF(คะแนน1!AY8="","",คะแนน1!AY8)</f>
        <v/>
      </c>
      <c r="G9" s="436" t="str">
        <f>IF(คิดวิเคราะห์รายข้อ!I8="","",คิดวิเคราะห์รายข้อ!I8)</f>
        <v/>
      </c>
      <c r="H9" s="436" t="str">
        <f>IF(คิดวิเคราะห์รายข้อ!N8="","",คิดวิเคราะห์รายข้อ!N8)</f>
        <v/>
      </c>
      <c r="I9" s="436" t="str">
        <f>IF(คิดวิเคราะห์รายข้อ!R8="","",คิดวิเคราะห์รายข้อ!R8)</f>
        <v/>
      </c>
      <c r="J9" s="445" t="str">
        <f>คิดวิเคราะห์!L8</f>
        <v/>
      </c>
      <c r="K9" s="446" t="str">
        <f>คิดวิเคราะห์!N8</f>
        <v/>
      </c>
      <c r="L9" s="439" t="str">
        <f>IF(คุณลักษณะรายข้อ!K8="","",คุณลักษณะรายข้อ!K8)</f>
        <v/>
      </c>
      <c r="M9" s="439" t="str">
        <f>IF(คุณลักษณะรายข้อ!P8="","",คุณลักษณะรายข้อ!P8)</f>
        <v/>
      </c>
      <c r="N9" s="441" t="str">
        <f>IF(คุณลักษณะรายข้อ!T8="","",คุณลักษณะรายข้อ!T8)</f>
        <v/>
      </c>
      <c r="O9" s="439" t="str">
        <f>IF(คุณลักษณะรายข้อ!Y8="","",คุณลักษณะรายข้อ!Y8)</f>
        <v/>
      </c>
      <c r="P9" s="439" t="str">
        <f>IF(คุณลักษณะรายข้อ!AD8="","",คุณลักษณะรายข้อ!AD8)</f>
        <v/>
      </c>
      <c r="Q9" s="439" t="str">
        <f>IF(คุณลักษณะรายข้อ!AI8="","",คุณลักษณะรายข้อ!AI8)</f>
        <v/>
      </c>
      <c r="R9" s="439" t="str">
        <f>IF(คุณลักษณะรายข้อ!AO8="","",คุณลักษณะรายข้อ!AO8)</f>
        <v/>
      </c>
      <c r="S9" s="439" t="str">
        <f>IF(คุณลักษณะรายข้อ!AT8="","",คุณลักษณะรายข้อ!AT8)</f>
        <v/>
      </c>
      <c r="T9" s="445" t="str">
        <f>คุณลักษณะ!Y8</f>
        <v/>
      </c>
      <c r="U9" s="445" t="str">
        <f>คุณลักษณะ!AA8</f>
        <v/>
      </c>
      <c r="V9" s="431"/>
    </row>
    <row r="10" spans="2:22" s="371" customFormat="1" ht="15.75" customHeight="1" x14ac:dyDescent="0.4">
      <c r="B10" s="442">
        <v>4</v>
      </c>
      <c r="C10" s="443" t="str">
        <f>IF(นักเรียน!C9="","",นักเรียน!C9)</f>
        <v/>
      </c>
      <c r="D10" s="444" t="str">
        <f>IF(นักเรียน!E9="","",นักเรียน!E9)</f>
        <v/>
      </c>
      <c r="E10" s="439" t="str">
        <f>IF(คะแนน1!AX9="","",คะแนน1!AX9)</f>
        <v/>
      </c>
      <c r="F10" s="439" t="str">
        <f>IF(คะแนน1!AY9="","",คะแนน1!AY9)</f>
        <v/>
      </c>
      <c r="G10" s="436" t="str">
        <f>IF(คิดวิเคราะห์รายข้อ!I9="","",คิดวิเคราะห์รายข้อ!I9)</f>
        <v/>
      </c>
      <c r="H10" s="436" t="str">
        <f>IF(คิดวิเคราะห์รายข้อ!N9="","",คิดวิเคราะห์รายข้อ!N9)</f>
        <v/>
      </c>
      <c r="I10" s="436" t="str">
        <f>IF(คิดวิเคราะห์รายข้อ!R9="","",คิดวิเคราะห์รายข้อ!R9)</f>
        <v/>
      </c>
      <c r="J10" s="445" t="str">
        <f>คิดวิเคราะห์!L9</f>
        <v/>
      </c>
      <c r="K10" s="446" t="str">
        <f>คิดวิเคราะห์!N9</f>
        <v/>
      </c>
      <c r="L10" s="439" t="str">
        <f>IF(คุณลักษณะรายข้อ!K9="","",คุณลักษณะรายข้อ!K9)</f>
        <v/>
      </c>
      <c r="M10" s="439" t="str">
        <f>IF(คุณลักษณะรายข้อ!P9="","",คุณลักษณะรายข้อ!P9)</f>
        <v/>
      </c>
      <c r="N10" s="441" t="str">
        <f>IF(คุณลักษณะรายข้อ!T9="","",คุณลักษณะรายข้อ!T9)</f>
        <v/>
      </c>
      <c r="O10" s="439" t="str">
        <f>IF(คุณลักษณะรายข้อ!Y9="","",คุณลักษณะรายข้อ!Y9)</f>
        <v/>
      </c>
      <c r="P10" s="439" t="str">
        <f>IF(คุณลักษณะรายข้อ!AD9="","",คุณลักษณะรายข้อ!AD9)</f>
        <v/>
      </c>
      <c r="Q10" s="439" t="str">
        <f>IF(คุณลักษณะรายข้อ!AI9="","",คุณลักษณะรายข้อ!AI9)</f>
        <v/>
      </c>
      <c r="R10" s="439" t="str">
        <f>IF(คุณลักษณะรายข้อ!AO9="","",คุณลักษณะรายข้อ!AO9)</f>
        <v/>
      </c>
      <c r="S10" s="439" t="str">
        <f>IF(คุณลักษณะรายข้อ!AT9="","",คุณลักษณะรายข้อ!AT9)</f>
        <v/>
      </c>
      <c r="T10" s="445" t="str">
        <f>คุณลักษณะ!Y9</f>
        <v/>
      </c>
      <c r="U10" s="445" t="str">
        <f>คุณลักษณะ!AA9</f>
        <v/>
      </c>
      <c r="V10" s="431"/>
    </row>
    <row r="11" spans="2:22" s="371" customFormat="1" ht="15.75" customHeight="1" x14ac:dyDescent="0.4">
      <c r="B11" s="442">
        <v>5</v>
      </c>
      <c r="C11" s="443" t="str">
        <f>IF(นักเรียน!C10="","",นักเรียน!C10)</f>
        <v/>
      </c>
      <c r="D11" s="444" t="str">
        <f>IF(นักเรียน!E10="","",นักเรียน!E10)</f>
        <v/>
      </c>
      <c r="E11" s="439" t="str">
        <f>IF(คะแนน1!AX10="","",คะแนน1!AX10)</f>
        <v/>
      </c>
      <c r="F11" s="439" t="str">
        <f>IF(คะแนน1!AY10="","",คะแนน1!AY10)</f>
        <v/>
      </c>
      <c r="G11" s="436" t="str">
        <f>IF(คิดวิเคราะห์รายข้อ!I10="","",คิดวิเคราะห์รายข้อ!I10)</f>
        <v/>
      </c>
      <c r="H11" s="436" t="str">
        <f>IF(คิดวิเคราะห์รายข้อ!N10="","",คิดวิเคราะห์รายข้อ!N10)</f>
        <v/>
      </c>
      <c r="I11" s="436" t="str">
        <f>IF(คิดวิเคราะห์รายข้อ!R10="","",คิดวิเคราะห์รายข้อ!R10)</f>
        <v/>
      </c>
      <c r="J11" s="445" t="str">
        <f>คิดวิเคราะห์!L10</f>
        <v/>
      </c>
      <c r="K11" s="446" t="str">
        <f>คิดวิเคราะห์!N10</f>
        <v/>
      </c>
      <c r="L11" s="439" t="str">
        <f>IF(คุณลักษณะรายข้อ!K10="","",คุณลักษณะรายข้อ!K10)</f>
        <v/>
      </c>
      <c r="M11" s="439" t="str">
        <f>IF(คุณลักษณะรายข้อ!P10="","",คุณลักษณะรายข้อ!P10)</f>
        <v/>
      </c>
      <c r="N11" s="441" t="str">
        <f>IF(คุณลักษณะรายข้อ!T10="","",คุณลักษณะรายข้อ!T10)</f>
        <v/>
      </c>
      <c r="O11" s="439" t="str">
        <f>IF(คุณลักษณะรายข้อ!Y10="","",คุณลักษณะรายข้อ!Y10)</f>
        <v/>
      </c>
      <c r="P11" s="439" t="str">
        <f>IF(คุณลักษณะรายข้อ!AD10="","",คุณลักษณะรายข้อ!AD10)</f>
        <v/>
      </c>
      <c r="Q11" s="439" t="str">
        <f>IF(คุณลักษณะรายข้อ!AI10="","",คุณลักษณะรายข้อ!AI10)</f>
        <v/>
      </c>
      <c r="R11" s="439" t="str">
        <f>IF(คุณลักษณะรายข้อ!AO10="","",คุณลักษณะรายข้อ!AO10)</f>
        <v/>
      </c>
      <c r="S11" s="439" t="str">
        <f>IF(คุณลักษณะรายข้อ!AT10="","",คุณลักษณะรายข้อ!AT10)</f>
        <v/>
      </c>
      <c r="T11" s="445" t="str">
        <f>คุณลักษณะ!Y10</f>
        <v/>
      </c>
      <c r="U11" s="445" t="str">
        <f>คุณลักษณะ!AA10</f>
        <v/>
      </c>
      <c r="V11" s="431"/>
    </row>
    <row r="12" spans="2:22" s="371" customFormat="1" ht="15.75" customHeight="1" x14ac:dyDescent="0.4">
      <c r="B12" s="442">
        <v>6</v>
      </c>
      <c r="C12" s="443" t="str">
        <f>IF(นักเรียน!C11="","",นักเรียน!C11)</f>
        <v/>
      </c>
      <c r="D12" s="444" t="str">
        <f>IF(นักเรียน!E11="","",นักเรียน!E11)</f>
        <v/>
      </c>
      <c r="E12" s="439" t="str">
        <f>IF(คะแนน1!AX11="","",คะแนน1!AX11)</f>
        <v/>
      </c>
      <c r="F12" s="439" t="str">
        <f>IF(คะแนน1!AY11="","",คะแนน1!AY11)</f>
        <v/>
      </c>
      <c r="G12" s="436" t="str">
        <f>IF(คิดวิเคราะห์รายข้อ!I11="","",คิดวิเคราะห์รายข้อ!I11)</f>
        <v/>
      </c>
      <c r="H12" s="436" t="str">
        <f>IF(คิดวิเคราะห์รายข้อ!N11="","",คิดวิเคราะห์รายข้อ!N11)</f>
        <v/>
      </c>
      <c r="I12" s="436" t="str">
        <f>IF(คิดวิเคราะห์รายข้อ!R11="","",คิดวิเคราะห์รายข้อ!R11)</f>
        <v/>
      </c>
      <c r="J12" s="445" t="str">
        <f>คิดวิเคราะห์!L11</f>
        <v/>
      </c>
      <c r="K12" s="446" t="str">
        <f>คิดวิเคราะห์!N11</f>
        <v/>
      </c>
      <c r="L12" s="439" t="str">
        <f>IF(คุณลักษณะรายข้อ!K11="","",คุณลักษณะรายข้อ!K11)</f>
        <v/>
      </c>
      <c r="M12" s="439" t="str">
        <f>IF(คุณลักษณะรายข้อ!P11="","",คุณลักษณะรายข้อ!P11)</f>
        <v/>
      </c>
      <c r="N12" s="441" t="str">
        <f>IF(คุณลักษณะรายข้อ!T11="","",คุณลักษณะรายข้อ!T11)</f>
        <v/>
      </c>
      <c r="O12" s="439" t="str">
        <f>IF(คุณลักษณะรายข้อ!Y11="","",คุณลักษณะรายข้อ!Y11)</f>
        <v/>
      </c>
      <c r="P12" s="439" t="str">
        <f>IF(คุณลักษณะรายข้อ!AD11="","",คุณลักษณะรายข้อ!AD11)</f>
        <v/>
      </c>
      <c r="Q12" s="439" t="str">
        <f>IF(คุณลักษณะรายข้อ!AI11="","",คุณลักษณะรายข้อ!AI11)</f>
        <v/>
      </c>
      <c r="R12" s="439" t="str">
        <f>IF(คุณลักษณะรายข้อ!AO11="","",คุณลักษณะรายข้อ!AO11)</f>
        <v/>
      </c>
      <c r="S12" s="439" t="str">
        <f>IF(คุณลักษณะรายข้อ!AT11="","",คุณลักษณะรายข้อ!AT11)</f>
        <v/>
      </c>
      <c r="T12" s="445" t="str">
        <f>คุณลักษณะ!Y11</f>
        <v/>
      </c>
      <c r="U12" s="445" t="str">
        <f>คุณลักษณะ!AA11</f>
        <v/>
      </c>
      <c r="V12" s="431"/>
    </row>
    <row r="13" spans="2:22" s="371" customFormat="1" ht="15.75" customHeight="1" x14ac:dyDescent="0.4">
      <c r="B13" s="442">
        <v>7</v>
      </c>
      <c r="C13" s="443" t="str">
        <f>IF(นักเรียน!C12="","",นักเรียน!C12)</f>
        <v/>
      </c>
      <c r="D13" s="444" t="str">
        <f>IF(นักเรียน!E12="","",นักเรียน!E12)</f>
        <v/>
      </c>
      <c r="E13" s="439" t="str">
        <f>IF(คะแนน1!AX12="","",คะแนน1!AX12)</f>
        <v/>
      </c>
      <c r="F13" s="439" t="str">
        <f>IF(คะแนน1!AY12="","",คะแนน1!AY12)</f>
        <v/>
      </c>
      <c r="G13" s="436" t="str">
        <f>IF(คิดวิเคราะห์รายข้อ!I12="","",คิดวิเคราะห์รายข้อ!I12)</f>
        <v/>
      </c>
      <c r="H13" s="436" t="str">
        <f>IF(คิดวิเคราะห์รายข้อ!N12="","",คิดวิเคราะห์รายข้อ!N12)</f>
        <v/>
      </c>
      <c r="I13" s="436" t="str">
        <f>IF(คิดวิเคราะห์รายข้อ!R12="","",คิดวิเคราะห์รายข้อ!R12)</f>
        <v/>
      </c>
      <c r="J13" s="445" t="str">
        <f>คิดวิเคราะห์!L12</f>
        <v/>
      </c>
      <c r="K13" s="446" t="str">
        <f>คิดวิเคราะห์!N12</f>
        <v/>
      </c>
      <c r="L13" s="439" t="str">
        <f>IF(คุณลักษณะรายข้อ!K12="","",คุณลักษณะรายข้อ!K12)</f>
        <v/>
      </c>
      <c r="M13" s="439" t="str">
        <f>IF(คุณลักษณะรายข้อ!P12="","",คุณลักษณะรายข้อ!P12)</f>
        <v/>
      </c>
      <c r="N13" s="441" t="str">
        <f>IF(คุณลักษณะรายข้อ!T12="","",คุณลักษณะรายข้อ!T12)</f>
        <v/>
      </c>
      <c r="O13" s="439" t="str">
        <f>IF(คุณลักษณะรายข้อ!Y12="","",คุณลักษณะรายข้อ!Y12)</f>
        <v/>
      </c>
      <c r="P13" s="439" t="str">
        <f>IF(คุณลักษณะรายข้อ!AD12="","",คุณลักษณะรายข้อ!AD12)</f>
        <v/>
      </c>
      <c r="Q13" s="439" t="str">
        <f>IF(คุณลักษณะรายข้อ!AI12="","",คุณลักษณะรายข้อ!AI12)</f>
        <v/>
      </c>
      <c r="R13" s="439" t="str">
        <f>IF(คุณลักษณะรายข้อ!AO12="","",คุณลักษณะรายข้อ!AO12)</f>
        <v/>
      </c>
      <c r="S13" s="439" t="str">
        <f>IF(คุณลักษณะรายข้อ!AT12="","",คุณลักษณะรายข้อ!AT12)</f>
        <v/>
      </c>
      <c r="T13" s="445" t="str">
        <f>คุณลักษณะ!Y12</f>
        <v/>
      </c>
      <c r="U13" s="445" t="str">
        <f>คุณลักษณะ!AA12</f>
        <v/>
      </c>
      <c r="V13" s="431"/>
    </row>
    <row r="14" spans="2:22" s="371" customFormat="1" ht="15.75" customHeight="1" x14ac:dyDescent="0.4">
      <c r="B14" s="442">
        <v>8</v>
      </c>
      <c r="C14" s="443" t="str">
        <f>IF(นักเรียน!C13="","",นักเรียน!C13)</f>
        <v/>
      </c>
      <c r="D14" s="444" t="str">
        <f>IF(นักเรียน!E13="","",นักเรียน!E13)</f>
        <v/>
      </c>
      <c r="E14" s="439" t="str">
        <f>IF(คะแนน1!AX13="","",คะแนน1!AX13)</f>
        <v/>
      </c>
      <c r="F14" s="439" t="str">
        <f>IF(คะแนน1!AY13="","",คะแนน1!AY13)</f>
        <v/>
      </c>
      <c r="G14" s="436" t="str">
        <f>IF(คิดวิเคราะห์รายข้อ!I13="","",คิดวิเคราะห์รายข้อ!I13)</f>
        <v/>
      </c>
      <c r="H14" s="436" t="str">
        <f>IF(คิดวิเคราะห์รายข้อ!N13="","",คิดวิเคราะห์รายข้อ!N13)</f>
        <v/>
      </c>
      <c r="I14" s="436" t="str">
        <f>IF(คิดวิเคราะห์รายข้อ!R13="","",คิดวิเคราะห์รายข้อ!R13)</f>
        <v/>
      </c>
      <c r="J14" s="445" t="str">
        <f>คิดวิเคราะห์!L13</f>
        <v/>
      </c>
      <c r="K14" s="446" t="str">
        <f>คิดวิเคราะห์!N13</f>
        <v/>
      </c>
      <c r="L14" s="439" t="str">
        <f>IF(คุณลักษณะรายข้อ!K13="","",คุณลักษณะรายข้อ!K13)</f>
        <v/>
      </c>
      <c r="M14" s="439" t="str">
        <f>IF(คุณลักษณะรายข้อ!P13="","",คุณลักษณะรายข้อ!P13)</f>
        <v/>
      </c>
      <c r="N14" s="441" t="str">
        <f>IF(คุณลักษณะรายข้อ!T13="","",คุณลักษณะรายข้อ!T13)</f>
        <v/>
      </c>
      <c r="O14" s="439" t="str">
        <f>IF(คุณลักษณะรายข้อ!Y13="","",คุณลักษณะรายข้อ!Y13)</f>
        <v/>
      </c>
      <c r="P14" s="439" t="str">
        <f>IF(คุณลักษณะรายข้อ!AD13="","",คุณลักษณะรายข้อ!AD13)</f>
        <v/>
      </c>
      <c r="Q14" s="439" t="str">
        <f>IF(คุณลักษณะรายข้อ!AI13="","",คุณลักษณะรายข้อ!AI13)</f>
        <v/>
      </c>
      <c r="R14" s="439" t="str">
        <f>IF(คุณลักษณะรายข้อ!AO13="","",คุณลักษณะรายข้อ!AO13)</f>
        <v/>
      </c>
      <c r="S14" s="439" t="str">
        <f>IF(คุณลักษณะรายข้อ!AT13="","",คุณลักษณะรายข้อ!AT13)</f>
        <v/>
      </c>
      <c r="T14" s="445" t="str">
        <f>คุณลักษณะ!Y13</f>
        <v/>
      </c>
      <c r="U14" s="445" t="str">
        <f>คุณลักษณะ!AA13</f>
        <v/>
      </c>
      <c r="V14" s="431"/>
    </row>
    <row r="15" spans="2:22" s="371" customFormat="1" ht="15.75" customHeight="1" x14ac:dyDescent="0.4">
      <c r="B15" s="442">
        <v>9</v>
      </c>
      <c r="C15" s="443" t="str">
        <f>IF(นักเรียน!C14="","",นักเรียน!C14)</f>
        <v/>
      </c>
      <c r="D15" s="444" t="str">
        <f>IF(นักเรียน!E14="","",นักเรียน!E14)</f>
        <v/>
      </c>
      <c r="E15" s="439" t="str">
        <f>IF(คะแนน1!AX14="","",คะแนน1!AX14)</f>
        <v/>
      </c>
      <c r="F15" s="439" t="str">
        <f>IF(คะแนน1!AY14="","",คะแนน1!AY14)</f>
        <v/>
      </c>
      <c r="G15" s="436" t="str">
        <f>IF(คิดวิเคราะห์รายข้อ!I14="","",คิดวิเคราะห์รายข้อ!I14)</f>
        <v/>
      </c>
      <c r="H15" s="436" t="str">
        <f>IF(คิดวิเคราะห์รายข้อ!N14="","",คิดวิเคราะห์รายข้อ!N14)</f>
        <v/>
      </c>
      <c r="I15" s="436" t="str">
        <f>IF(คิดวิเคราะห์รายข้อ!R14="","",คิดวิเคราะห์รายข้อ!R14)</f>
        <v/>
      </c>
      <c r="J15" s="445" t="str">
        <f>คิดวิเคราะห์!L14</f>
        <v/>
      </c>
      <c r="K15" s="446" t="str">
        <f>คิดวิเคราะห์!N14</f>
        <v/>
      </c>
      <c r="L15" s="439" t="str">
        <f>IF(คุณลักษณะรายข้อ!K14="","",คุณลักษณะรายข้อ!K14)</f>
        <v/>
      </c>
      <c r="M15" s="439" t="str">
        <f>IF(คุณลักษณะรายข้อ!P14="","",คุณลักษณะรายข้อ!P14)</f>
        <v/>
      </c>
      <c r="N15" s="441" t="str">
        <f>IF(คุณลักษณะรายข้อ!T14="","",คุณลักษณะรายข้อ!T14)</f>
        <v/>
      </c>
      <c r="O15" s="439" t="str">
        <f>IF(คุณลักษณะรายข้อ!Y14="","",คุณลักษณะรายข้อ!Y14)</f>
        <v/>
      </c>
      <c r="P15" s="439" t="str">
        <f>IF(คุณลักษณะรายข้อ!AD14="","",คุณลักษณะรายข้อ!AD14)</f>
        <v/>
      </c>
      <c r="Q15" s="439" t="str">
        <f>IF(คุณลักษณะรายข้อ!AI14="","",คุณลักษณะรายข้อ!AI14)</f>
        <v/>
      </c>
      <c r="R15" s="439" t="str">
        <f>IF(คุณลักษณะรายข้อ!AO14="","",คุณลักษณะรายข้อ!AO14)</f>
        <v/>
      </c>
      <c r="S15" s="439" t="str">
        <f>IF(คุณลักษณะรายข้อ!AT14="","",คุณลักษณะรายข้อ!AT14)</f>
        <v/>
      </c>
      <c r="T15" s="445" t="str">
        <f>คุณลักษณะ!Y14</f>
        <v/>
      </c>
      <c r="U15" s="445" t="str">
        <f>คุณลักษณะ!AA14</f>
        <v/>
      </c>
      <c r="V15" s="431"/>
    </row>
    <row r="16" spans="2:22" s="371" customFormat="1" ht="15.75" customHeight="1" x14ac:dyDescent="0.4">
      <c r="B16" s="442">
        <v>10</v>
      </c>
      <c r="C16" s="443" t="str">
        <f>IF(นักเรียน!C15="","",นักเรียน!C15)</f>
        <v/>
      </c>
      <c r="D16" s="444" t="str">
        <f>IF(นักเรียน!E15="","",นักเรียน!E15)</f>
        <v/>
      </c>
      <c r="E16" s="439" t="str">
        <f>IF(คะแนน1!AX15="","",คะแนน1!AX15)</f>
        <v/>
      </c>
      <c r="F16" s="439" t="str">
        <f>IF(คะแนน1!AY15="","",คะแนน1!AY15)</f>
        <v/>
      </c>
      <c r="G16" s="436" t="str">
        <f>IF(คิดวิเคราะห์รายข้อ!I15="","",คิดวิเคราะห์รายข้อ!I15)</f>
        <v/>
      </c>
      <c r="H16" s="436" t="str">
        <f>IF(คิดวิเคราะห์รายข้อ!N15="","",คิดวิเคราะห์รายข้อ!N15)</f>
        <v/>
      </c>
      <c r="I16" s="436" t="str">
        <f>IF(คิดวิเคราะห์รายข้อ!R15="","",คิดวิเคราะห์รายข้อ!R15)</f>
        <v/>
      </c>
      <c r="J16" s="445" t="str">
        <f>คิดวิเคราะห์!L15</f>
        <v/>
      </c>
      <c r="K16" s="446" t="str">
        <f>คิดวิเคราะห์!N15</f>
        <v/>
      </c>
      <c r="L16" s="439" t="str">
        <f>IF(คุณลักษณะรายข้อ!K15="","",คุณลักษณะรายข้อ!K15)</f>
        <v/>
      </c>
      <c r="M16" s="439" t="str">
        <f>IF(คุณลักษณะรายข้อ!P15="","",คุณลักษณะรายข้อ!P15)</f>
        <v/>
      </c>
      <c r="N16" s="441" t="str">
        <f>IF(คุณลักษณะรายข้อ!T15="","",คุณลักษณะรายข้อ!T15)</f>
        <v/>
      </c>
      <c r="O16" s="439" t="str">
        <f>IF(คุณลักษณะรายข้อ!Y15="","",คุณลักษณะรายข้อ!Y15)</f>
        <v/>
      </c>
      <c r="P16" s="439" t="str">
        <f>IF(คุณลักษณะรายข้อ!AD15="","",คุณลักษณะรายข้อ!AD15)</f>
        <v/>
      </c>
      <c r="Q16" s="439" t="str">
        <f>IF(คุณลักษณะรายข้อ!AI15="","",คุณลักษณะรายข้อ!AI15)</f>
        <v/>
      </c>
      <c r="R16" s="439" t="str">
        <f>IF(คุณลักษณะรายข้อ!AO15="","",คุณลักษณะรายข้อ!AO15)</f>
        <v/>
      </c>
      <c r="S16" s="439" t="str">
        <f>IF(คุณลักษณะรายข้อ!AT15="","",คุณลักษณะรายข้อ!AT15)</f>
        <v/>
      </c>
      <c r="T16" s="445" t="str">
        <f>คุณลักษณะ!Y15</f>
        <v/>
      </c>
      <c r="U16" s="445" t="str">
        <f>คุณลักษณะ!AA15</f>
        <v/>
      </c>
      <c r="V16" s="431"/>
    </row>
    <row r="17" spans="2:22" s="371" customFormat="1" ht="15.75" customHeight="1" x14ac:dyDescent="0.4">
      <c r="B17" s="442">
        <v>11</v>
      </c>
      <c r="C17" s="443" t="str">
        <f>IF(นักเรียน!C16="","",นักเรียน!C16)</f>
        <v/>
      </c>
      <c r="D17" s="444" t="str">
        <f>IF(นักเรียน!E16="","",นักเรียน!E16)</f>
        <v/>
      </c>
      <c r="E17" s="439" t="str">
        <f>IF(คะแนน1!AX16="","",คะแนน1!AX16)</f>
        <v/>
      </c>
      <c r="F17" s="439" t="str">
        <f>IF(คะแนน1!AY16="","",คะแนน1!AY16)</f>
        <v/>
      </c>
      <c r="G17" s="436" t="str">
        <f>IF(คิดวิเคราะห์รายข้อ!I16="","",คิดวิเคราะห์รายข้อ!I16)</f>
        <v/>
      </c>
      <c r="H17" s="436" t="str">
        <f>IF(คิดวิเคราะห์รายข้อ!N16="","",คิดวิเคราะห์รายข้อ!N16)</f>
        <v/>
      </c>
      <c r="I17" s="436" t="str">
        <f>IF(คิดวิเคราะห์รายข้อ!R16="","",คิดวิเคราะห์รายข้อ!R16)</f>
        <v/>
      </c>
      <c r="J17" s="445" t="str">
        <f>คิดวิเคราะห์!L16</f>
        <v/>
      </c>
      <c r="K17" s="446" t="str">
        <f>คิดวิเคราะห์!N16</f>
        <v/>
      </c>
      <c r="L17" s="439" t="str">
        <f>IF(คุณลักษณะรายข้อ!K16="","",คุณลักษณะรายข้อ!K16)</f>
        <v/>
      </c>
      <c r="M17" s="439" t="str">
        <f>IF(คุณลักษณะรายข้อ!P16="","",คุณลักษณะรายข้อ!P16)</f>
        <v/>
      </c>
      <c r="N17" s="441" t="str">
        <f>IF(คุณลักษณะรายข้อ!T16="","",คุณลักษณะรายข้อ!T16)</f>
        <v/>
      </c>
      <c r="O17" s="439" t="str">
        <f>IF(คุณลักษณะรายข้อ!Y16="","",คุณลักษณะรายข้อ!Y16)</f>
        <v/>
      </c>
      <c r="P17" s="439" t="str">
        <f>IF(คุณลักษณะรายข้อ!AD16="","",คุณลักษณะรายข้อ!AD16)</f>
        <v/>
      </c>
      <c r="Q17" s="439" t="str">
        <f>IF(คุณลักษณะรายข้อ!AI16="","",คุณลักษณะรายข้อ!AI16)</f>
        <v/>
      </c>
      <c r="R17" s="439" t="str">
        <f>IF(คุณลักษณะรายข้อ!AO16="","",คุณลักษณะรายข้อ!AO16)</f>
        <v/>
      </c>
      <c r="S17" s="439" t="str">
        <f>IF(คุณลักษณะรายข้อ!AT16="","",คุณลักษณะรายข้อ!AT16)</f>
        <v/>
      </c>
      <c r="T17" s="445" t="str">
        <f>คุณลักษณะ!Y16</f>
        <v/>
      </c>
      <c r="U17" s="445" t="str">
        <f>คุณลักษณะ!AA16</f>
        <v/>
      </c>
      <c r="V17" s="431"/>
    </row>
    <row r="18" spans="2:22" s="371" customFormat="1" ht="15.75" customHeight="1" x14ac:dyDescent="0.4">
      <c r="B18" s="442">
        <v>12</v>
      </c>
      <c r="C18" s="443" t="str">
        <f>IF(นักเรียน!C17="","",นักเรียน!C17)</f>
        <v/>
      </c>
      <c r="D18" s="444" t="str">
        <f>IF(นักเรียน!E17="","",นักเรียน!E17)</f>
        <v/>
      </c>
      <c r="E18" s="439" t="str">
        <f>IF(คะแนน1!AX17="","",คะแนน1!AX17)</f>
        <v/>
      </c>
      <c r="F18" s="439" t="str">
        <f>IF(คะแนน1!AY17="","",คะแนน1!AY17)</f>
        <v/>
      </c>
      <c r="G18" s="436" t="str">
        <f>IF(คิดวิเคราะห์รายข้อ!I17="","",คิดวิเคราะห์รายข้อ!I17)</f>
        <v/>
      </c>
      <c r="H18" s="436" t="str">
        <f>IF(คิดวิเคราะห์รายข้อ!N17="","",คิดวิเคราะห์รายข้อ!N17)</f>
        <v/>
      </c>
      <c r="I18" s="436" t="str">
        <f>IF(คิดวิเคราะห์รายข้อ!R17="","",คิดวิเคราะห์รายข้อ!R17)</f>
        <v/>
      </c>
      <c r="J18" s="445" t="str">
        <f>คิดวิเคราะห์!L17</f>
        <v/>
      </c>
      <c r="K18" s="446" t="str">
        <f>คิดวิเคราะห์!N17</f>
        <v/>
      </c>
      <c r="L18" s="439" t="str">
        <f>IF(คุณลักษณะรายข้อ!K17="","",คุณลักษณะรายข้อ!K17)</f>
        <v/>
      </c>
      <c r="M18" s="439" t="str">
        <f>IF(คุณลักษณะรายข้อ!P17="","",คุณลักษณะรายข้อ!P17)</f>
        <v/>
      </c>
      <c r="N18" s="441" t="str">
        <f>IF(คุณลักษณะรายข้อ!T17="","",คุณลักษณะรายข้อ!T17)</f>
        <v/>
      </c>
      <c r="O18" s="439" t="str">
        <f>IF(คุณลักษณะรายข้อ!Y17="","",คุณลักษณะรายข้อ!Y17)</f>
        <v/>
      </c>
      <c r="P18" s="439" t="str">
        <f>IF(คุณลักษณะรายข้อ!AD17="","",คุณลักษณะรายข้อ!AD17)</f>
        <v/>
      </c>
      <c r="Q18" s="439" t="str">
        <f>IF(คุณลักษณะรายข้อ!AI17="","",คุณลักษณะรายข้อ!AI17)</f>
        <v/>
      </c>
      <c r="R18" s="439" t="str">
        <f>IF(คุณลักษณะรายข้อ!AO17="","",คุณลักษณะรายข้อ!AO17)</f>
        <v/>
      </c>
      <c r="S18" s="439" t="str">
        <f>IF(คุณลักษณะรายข้อ!AT17="","",คุณลักษณะรายข้อ!AT17)</f>
        <v/>
      </c>
      <c r="T18" s="445" t="str">
        <f>คุณลักษณะ!Y17</f>
        <v/>
      </c>
      <c r="U18" s="445" t="str">
        <f>คุณลักษณะ!AA17</f>
        <v/>
      </c>
      <c r="V18" s="431"/>
    </row>
    <row r="19" spans="2:22" s="371" customFormat="1" ht="15.75" customHeight="1" x14ac:dyDescent="0.4">
      <c r="B19" s="442">
        <v>13</v>
      </c>
      <c r="C19" s="443" t="str">
        <f>IF(นักเรียน!C18="","",นักเรียน!C18)</f>
        <v/>
      </c>
      <c r="D19" s="444" t="str">
        <f>IF(นักเรียน!E18="","",นักเรียน!E18)</f>
        <v/>
      </c>
      <c r="E19" s="439" t="str">
        <f>IF(คะแนน1!AX18="","",คะแนน1!AX18)</f>
        <v/>
      </c>
      <c r="F19" s="439" t="str">
        <f>IF(คะแนน1!AY18="","",คะแนน1!AY18)</f>
        <v/>
      </c>
      <c r="G19" s="436" t="str">
        <f>IF(คิดวิเคราะห์รายข้อ!I18="","",คิดวิเคราะห์รายข้อ!I18)</f>
        <v/>
      </c>
      <c r="H19" s="436" t="str">
        <f>IF(คิดวิเคราะห์รายข้อ!N18="","",คิดวิเคราะห์รายข้อ!N18)</f>
        <v/>
      </c>
      <c r="I19" s="436" t="str">
        <f>IF(คิดวิเคราะห์รายข้อ!R18="","",คิดวิเคราะห์รายข้อ!R18)</f>
        <v/>
      </c>
      <c r="J19" s="445" t="str">
        <f>คิดวิเคราะห์!L18</f>
        <v/>
      </c>
      <c r="K19" s="446" t="str">
        <f>คิดวิเคราะห์!N18</f>
        <v/>
      </c>
      <c r="L19" s="439" t="str">
        <f>IF(คุณลักษณะรายข้อ!K18="","",คุณลักษณะรายข้อ!K18)</f>
        <v/>
      </c>
      <c r="M19" s="439" t="str">
        <f>IF(คุณลักษณะรายข้อ!P18="","",คุณลักษณะรายข้อ!P18)</f>
        <v/>
      </c>
      <c r="N19" s="441" t="str">
        <f>IF(คุณลักษณะรายข้อ!T18="","",คุณลักษณะรายข้อ!T18)</f>
        <v/>
      </c>
      <c r="O19" s="439" t="str">
        <f>IF(คุณลักษณะรายข้อ!Y18="","",คุณลักษณะรายข้อ!Y18)</f>
        <v/>
      </c>
      <c r="P19" s="439" t="str">
        <f>IF(คุณลักษณะรายข้อ!AD18="","",คุณลักษณะรายข้อ!AD18)</f>
        <v/>
      </c>
      <c r="Q19" s="439" t="str">
        <f>IF(คุณลักษณะรายข้อ!AI18="","",คุณลักษณะรายข้อ!AI18)</f>
        <v/>
      </c>
      <c r="R19" s="439" t="str">
        <f>IF(คุณลักษณะรายข้อ!AO18="","",คุณลักษณะรายข้อ!AO18)</f>
        <v/>
      </c>
      <c r="S19" s="439" t="str">
        <f>IF(คุณลักษณะรายข้อ!AT18="","",คุณลักษณะรายข้อ!AT18)</f>
        <v/>
      </c>
      <c r="T19" s="445" t="str">
        <f>คุณลักษณะ!Y18</f>
        <v/>
      </c>
      <c r="U19" s="445" t="str">
        <f>คุณลักษณะ!AA18</f>
        <v/>
      </c>
      <c r="V19" s="431"/>
    </row>
    <row r="20" spans="2:22" s="371" customFormat="1" ht="15.75" customHeight="1" x14ac:dyDescent="0.4">
      <c r="B20" s="442">
        <v>14</v>
      </c>
      <c r="C20" s="443" t="str">
        <f>IF(นักเรียน!C19="","",นักเรียน!C19)</f>
        <v/>
      </c>
      <c r="D20" s="444" t="str">
        <f>IF(นักเรียน!E19="","",นักเรียน!E19)</f>
        <v/>
      </c>
      <c r="E20" s="439" t="str">
        <f>IF(คะแนน1!AX19="","",คะแนน1!AX19)</f>
        <v/>
      </c>
      <c r="F20" s="439" t="str">
        <f>IF(คะแนน1!AY19="","",คะแนน1!AY19)</f>
        <v/>
      </c>
      <c r="G20" s="436" t="str">
        <f>IF(คิดวิเคราะห์รายข้อ!I19="","",คิดวิเคราะห์รายข้อ!I19)</f>
        <v/>
      </c>
      <c r="H20" s="436" t="str">
        <f>IF(คิดวิเคราะห์รายข้อ!N19="","",คิดวิเคราะห์รายข้อ!N19)</f>
        <v/>
      </c>
      <c r="I20" s="436" t="str">
        <f>IF(คิดวิเคราะห์รายข้อ!R19="","",คิดวิเคราะห์รายข้อ!R19)</f>
        <v/>
      </c>
      <c r="J20" s="445" t="str">
        <f>คิดวิเคราะห์!L19</f>
        <v/>
      </c>
      <c r="K20" s="446" t="str">
        <f>คิดวิเคราะห์!N19</f>
        <v/>
      </c>
      <c r="L20" s="439" t="str">
        <f>IF(คุณลักษณะรายข้อ!K19="","",คุณลักษณะรายข้อ!K19)</f>
        <v/>
      </c>
      <c r="M20" s="439" t="str">
        <f>IF(คุณลักษณะรายข้อ!P19="","",คุณลักษณะรายข้อ!P19)</f>
        <v/>
      </c>
      <c r="N20" s="441" t="str">
        <f>IF(คุณลักษณะรายข้อ!T19="","",คุณลักษณะรายข้อ!T19)</f>
        <v/>
      </c>
      <c r="O20" s="439" t="str">
        <f>IF(คุณลักษณะรายข้อ!Y19="","",คุณลักษณะรายข้อ!Y19)</f>
        <v/>
      </c>
      <c r="P20" s="439" t="str">
        <f>IF(คุณลักษณะรายข้อ!AD19="","",คุณลักษณะรายข้อ!AD19)</f>
        <v/>
      </c>
      <c r="Q20" s="439" t="str">
        <f>IF(คุณลักษณะรายข้อ!AI19="","",คุณลักษณะรายข้อ!AI19)</f>
        <v/>
      </c>
      <c r="R20" s="439" t="str">
        <f>IF(คุณลักษณะรายข้อ!AO19="","",คุณลักษณะรายข้อ!AO19)</f>
        <v/>
      </c>
      <c r="S20" s="439" t="str">
        <f>IF(คุณลักษณะรายข้อ!AT19="","",คุณลักษณะรายข้อ!AT19)</f>
        <v/>
      </c>
      <c r="T20" s="445" t="str">
        <f>คุณลักษณะ!Y19</f>
        <v/>
      </c>
      <c r="U20" s="445" t="str">
        <f>คุณลักษณะ!AA19</f>
        <v/>
      </c>
      <c r="V20" s="431"/>
    </row>
    <row r="21" spans="2:22" s="371" customFormat="1" ht="15.75" customHeight="1" x14ac:dyDescent="0.4">
      <c r="B21" s="442">
        <v>15</v>
      </c>
      <c r="C21" s="443" t="str">
        <f>IF(นักเรียน!C20="","",นักเรียน!C20)</f>
        <v/>
      </c>
      <c r="D21" s="444" t="str">
        <f>IF(นักเรียน!E20="","",นักเรียน!E20)</f>
        <v/>
      </c>
      <c r="E21" s="439" t="str">
        <f>IF(คะแนน1!AX20="","",คะแนน1!AX20)</f>
        <v/>
      </c>
      <c r="F21" s="439" t="str">
        <f>IF(คะแนน1!AY20="","",คะแนน1!AY20)</f>
        <v/>
      </c>
      <c r="G21" s="436" t="str">
        <f>IF(คิดวิเคราะห์รายข้อ!I20="","",คิดวิเคราะห์รายข้อ!I20)</f>
        <v/>
      </c>
      <c r="H21" s="436" t="str">
        <f>IF(คิดวิเคราะห์รายข้อ!N20="","",คิดวิเคราะห์รายข้อ!N20)</f>
        <v/>
      </c>
      <c r="I21" s="436" t="str">
        <f>IF(คิดวิเคราะห์รายข้อ!R20="","",คิดวิเคราะห์รายข้อ!R20)</f>
        <v/>
      </c>
      <c r="J21" s="445" t="str">
        <f>คิดวิเคราะห์!L20</f>
        <v/>
      </c>
      <c r="K21" s="446" t="str">
        <f>คิดวิเคราะห์!N20</f>
        <v/>
      </c>
      <c r="L21" s="439" t="str">
        <f>IF(คุณลักษณะรายข้อ!K20="","",คุณลักษณะรายข้อ!K20)</f>
        <v/>
      </c>
      <c r="M21" s="439" t="str">
        <f>IF(คุณลักษณะรายข้อ!P20="","",คุณลักษณะรายข้อ!P20)</f>
        <v/>
      </c>
      <c r="N21" s="441" t="str">
        <f>IF(คุณลักษณะรายข้อ!T20="","",คุณลักษณะรายข้อ!T20)</f>
        <v/>
      </c>
      <c r="O21" s="439" t="str">
        <f>IF(คุณลักษณะรายข้อ!Y20="","",คุณลักษณะรายข้อ!Y20)</f>
        <v/>
      </c>
      <c r="P21" s="439" t="str">
        <f>IF(คุณลักษณะรายข้อ!AD20="","",คุณลักษณะรายข้อ!AD20)</f>
        <v/>
      </c>
      <c r="Q21" s="439" t="str">
        <f>IF(คุณลักษณะรายข้อ!AI20="","",คุณลักษณะรายข้อ!AI20)</f>
        <v/>
      </c>
      <c r="R21" s="439" t="str">
        <f>IF(คุณลักษณะรายข้อ!AO20="","",คุณลักษณะรายข้อ!AO20)</f>
        <v/>
      </c>
      <c r="S21" s="439" t="str">
        <f>IF(คุณลักษณะรายข้อ!AT20="","",คุณลักษณะรายข้อ!AT20)</f>
        <v/>
      </c>
      <c r="T21" s="445" t="str">
        <f>คุณลักษณะ!Y20</f>
        <v/>
      </c>
      <c r="U21" s="445" t="str">
        <f>คุณลักษณะ!AA20</f>
        <v/>
      </c>
      <c r="V21" s="431"/>
    </row>
    <row r="22" spans="2:22" s="371" customFormat="1" ht="15.75" customHeight="1" x14ac:dyDescent="0.4">
      <c r="B22" s="442">
        <v>16</v>
      </c>
      <c r="C22" s="443" t="str">
        <f>IF(นักเรียน!C21="","",นักเรียน!C21)</f>
        <v/>
      </c>
      <c r="D22" s="444" t="str">
        <f>IF(นักเรียน!E21="","",นักเรียน!E21)</f>
        <v/>
      </c>
      <c r="E22" s="439" t="str">
        <f>IF(คะแนน1!AX21="","",คะแนน1!AX21)</f>
        <v/>
      </c>
      <c r="F22" s="439" t="str">
        <f>IF(คะแนน1!AY21="","",คะแนน1!AY21)</f>
        <v/>
      </c>
      <c r="G22" s="436" t="str">
        <f>IF(คิดวิเคราะห์รายข้อ!I21="","",คิดวิเคราะห์รายข้อ!I21)</f>
        <v/>
      </c>
      <c r="H22" s="436" t="str">
        <f>IF(คิดวิเคราะห์รายข้อ!N21="","",คิดวิเคราะห์รายข้อ!N21)</f>
        <v/>
      </c>
      <c r="I22" s="436" t="str">
        <f>IF(คิดวิเคราะห์รายข้อ!R21="","",คิดวิเคราะห์รายข้อ!R21)</f>
        <v/>
      </c>
      <c r="J22" s="445" t="str">
        <f>คิดวิเคราะห์!L21</f>
        <v/>
      </c>
      <c r="K22" s="446" t="str">
        <f>คิดวิเคราะห์!N21</f>
        <v/>
      </c>
      <c r="L22" s="439" t="str">
        <f>IF(คุณลักษณะรายข้อ!K21="","",คุณลักษณะรายข้อ!K21)</f>
        <v/>
      </c>
      <c r="M22" s="439" t="str">
        <f>IF(คุณลักษณะรายข้อ!P21="","",คุณลักษณะรายข้อ!P21)</f>
        <v/>
      </c>
      <c r="N22" s="441" t="str">
        <f>IF(คุณลักษณะรายข้อ!T21="","",คุณลักษณะรายข้อ!T21)</f>
        <v/>
      </c>
      <c r="O22" s="439" t="str">
        <f>IF(คุณลักษณะรายข้อ!Y21="","",คุณลักษณะรายข้อ!Y21)</f>
        <v/>
      </c>
      <c r="P22" s="439" t="str">
        <f>IF(คุณลักษณะรายข้อ!AD21="","",คุณลักษณะรายข้อ!AD21)</f>
        <v/>
      </c>
      <c r="Q22" s="439" t="str">
        <f>IF(คุณลักษณะรายข้อ!AI21="","",คุณลักษณะรายข้อ!AI21)</f>
        <v/>
      </c>
      <c r="R22" s="439" t="str">
        <f>IF(คุณลักษณะรายข้อ!AO21="","",คุณลักษณะรายข้อ!AO21)</f>
        <v/>
      </c>
      <c r="S22" s="439" t="str">
        <f>IF(คุณลักษณะรายข้อ!AT21="","",คุณลักษณะรายข้อ!AT21)</f>
        <v/>
      </c>
      <c r="T22" s="445" t="str">
        <f>คุณลักษณะ!Y21</f>
        <v/>
      </c>
      <c r="U22" s="445" t="str">
        <f>คุณลักษณะ!AA21</f>
        <v/>
      </c>
      <c r="V22" s="431"/>
    </row>
    <row r="23" spans="2:22" s="371" customFormat="1" ht="15.75" customHeight="1" x14ac:dyDescent="0.4">
      <c r="B23" s="442">
        <v>17</v>
      </c>
      <c r="C23" s="443" t="str">
        <f>IF(นักเรียน!C22="","",นักเรียน!C22)</f>
        <v/>
      </c>
      <c r="D23" s="444" t="str">
        <f>IF(นักเรียน!E22="","",นักเรียน!E22)</f>
        <v/>
      </c>
      <c r="E23" s="439" t="str">
        <f>IF(คะแนน1!AX22="","",คะแนน1!AX22)</f>
        <v/>
      </c>
      <c r="F23" s="439" t="str">
        <f>IF(คะแนน1!AY22="","",คะแนน1!AY22)</f>
        <v/>
      </c>
      <c r="G23" s="436" t="str">
        <f>IF(คิดวิเคราะห์รายข้อ!I22="","",คิดวิเคราะห์รายข้อ!I22)</f>
        <v/>
      </c>
      <c r="H23" s="436" t="str">
        <f>IF(คิดวิเคราะห์รายข้อ!N22="","",คิดวิเคราะห์รายข้อ!N22)</f>
        <v/>
      </c>
      <c r="I23" s="436" t="str">
        <f>IF(คิดวิเคราะห์รายข้อ!R22="","",คิดวิเคราะห์รายข้อ!R22)</f>
        <v/>
      </c>
      <c r="J23" s="445" t="str">
        <f>คิดวิเคราะห์!L22</f>
        <v/>
      </c>
      <c r="K23" s="446" t="str">
        <f>คิดวิเคราะห์!N22</f>
        <v/>
      </c>
      <c r="L23" s="439" t="str">
        <f>IF(คุณลักษณะรายข้อ!K22="","",คุณลักษณะรายข้อ!K22)</f>
        <v/>
      </c>
      <c r="M23" s="439" t="str">
        <f>IF(คุณลักษณะรายข้อ!P22="","",คุณลักษณะรายข้อ!P22)</f>
        <v/>
      </c>
      <c r="N23" s="441" t="str">
        <f>IF(คุณลักษณะรายข้อ!T22="","",คุณลักษณะรายข้อ!T22)</f>
        <v/>
      </c>
      <c r="O23" s="439" t="str">
        <f>IF(คุณลักษณะรายข้อ!Y22="","",คุณลักษณะรายข้อ!Y22)</f>
        <v/>
      </c>
      <c r="P23" s="439" t="str">
        <f>IF(คุณลักษณะรายข้อ!AD22="","",คุณลักษณะรายข้อ!AD22)</f>
        <v/>
      </c>
      <c r="Q23" s="439" t="str">
        <f>IF(คุณลักษณะรายข้อ!AI22="","",คุณลักษณะรายข้อ!AI22)</f>
        <v/>
      </c>
      <c r="R23" s="439" t="str">
        <f>IF(คุณลักษณะรายข้อ!AO22="","",คุณลักษณะรายข้อ!AO22)</f>
        <v/>
      </c>
      <c r="S23" s="439" t="str">
        <f>IF(คุณลักษณะรายข้อ!AT22="","",คุณลักษณะรายข้อ!AT22)</f>
        <v/>
      </c>
      <c r="T23" s="445" t="str">
        <f>คุณลักษณะ!Y22</f>
        <v/>
      </c>
      <c r="U23" s="445" t="str">
        <f>คุณลักษณะ!AA22</f>
        <v/>
      </c>
      <c r="V23" s="431"/>
    </row>
    <row r="24" spans="2:22" s="371" customFormat="1" ht="15.75" customHeight="1" x14ac:dyDescent="0.4">
      <c r="B24" s="442">
        <v>18</v>
      </c>
      <c r="C24" s="443" t="str">
        <f>IF(นักเรียน!C23="","",นักเรียน!C23)</f>
        <v/>
      </c>
      <c r="D24" s="444" t="str">
        <f>IF(นักเรียน!E23="","",นักเรียน!E23)</f>
        <v/>
      </c>
      <c r="E24" s="439" t="str">
        <f>IF(คะแนน1!AX23="","",คะแนน1!AX23)</f>
        <v/>
      </c>
      <c r="F24" s="439" t="str">
        <f>IF(คะแนน1!AY23="","",คะแนน1!AY23)</f>
        <v/>
      </c>
      <c r="G24" s="436" t="str">
        <f>IF(คิดวิเคราะห์รายข้อ!I23="","",คิดวิเคราะห์รายข้อ!I23)</f>
        <v/>
      </c>
      <c r="H24" s="436" t="str">
        <f>IF(คิดวิเคราะห์รายข้อ!N23="","",คิดวิเคราะห์รายข้อ!N23)</f>
        <v/>
      </c>
      <c r="I24" s="436" t="str">
        <f>IF(คิดวิเคราะห์รายข้อ!R23="","",คิดวิเคราะห์รายข้อ!R23)</f>
        <v/>
      </c>
      <c r="J24" s="445" t="str">
        <f>คิดวิเคราะห์!L23</f>
        <v/>
      </c>
      <c r="K24" s="446" t="str">
        <f>คิดวิเคราะห์!N23</f>
        <v/>
      </c>
      <c r="L24" s="439" t="str">
        <f>IF(คุณลักษณะรายข้อ!K23="","",คุณลักษณะรายข้อ!K23)</f>
        <v/>
      </c>
      <c r="M24" s="439" t="str">
        <f>IF(คุณลักษณะรายข้อ!P23="","",คุณลักษณะรายข้อ!P23)</f>
        <v/>
      </c>
      <c r="N24" s="441" t="str">
        <f>IF(คุณลักษณะรายข้อ!T23="","",คุณลักษณะรายข้อ!T23)</f>
        <v/>
      </c>
      <c r="O24" s="439" t="str">
        <f>IF(คุณลักษณะรายข้อ!Y23="","",คุณลักษณะรายข้อ!Y23)</f>
        <v/>
      </c>
      <c r="P24" s="439" t="str">
        <f>IF(คุณลักษณะรายข้อ!AD23="","",คุณลักษณะรายข้อ!AD23)</f>
        <v/>
      </c>
      <c r="Q24" s="439" t="str">
        <f>IF(คุณลักษณะรายข้อ!AI23="","",คุณลักษณะรายข้อ!AI23)</f>
        <v/>
      </c>
      <c r="R24" s="439" t="str">
        <f>IF(คุณลักษณะรายข้อ!AO23="","",คุณลักษณะรายข้อ!AO23)</f>
        <v/>
      </c>
      <c r="S24" s="439" t="str">
        <f>IF(คุณลักษณะรายข้อ!AT23="","",คุณลักษณะรายข้อ!AT23)</f>
        <v/>
      </c>
      <c r="T24" s="445" t="str">
        <f>คุณลักษณะ!Y23</f>
        <v/>
      </c>
      <c r="U24" s="445" t="str">
        <f>คุณลักษณะ!AA23</f>
        <v/>
      </c>
      <c r="V24" s="431"/>
    </row>
    <row r="25" spans="2:22" s="371" customFormat="1" ht="15.75" customHeight="1" x14ac:dyDescent="0.4">
      <c r="B25" s="442">
        <v>19</v>
      </c>
      <c r="C25" s="443" t="str">
        <f>IF(นักเรียน!C24="","",นักเรียน!C24)</f>
        <v/>
      </c>
      <c r="D25" s="444" t="str">
        <f>IF(นักเรียน!E24="","",นักเรียน!E24)</f>
        <v/>
      </c>
      <c r="E25" s="439" t="str">
        <f>IF(คะแนน1!AX24="","",คะแนน1!AX24)</f>
        <v/>
      </c>
      <c r="F25" s="439" t="str">
        <f>IF(คะแนน1!AY24="","",คะแนน1!AY24)</f>
        <v/>
      </c>
      <c r="G25" s="436" t="str">
        <f>IF(คิดวิเคราะห์รายข้อ!I24="","",คิดวิเคราะห์รายข้อ!I24)</f>
        <v/>
      </c>
      <c r="H25" s="436" t="str">
        <f>IF(คิดวิเคราะห์รายข้อ!N24="","",คิดวิเคราะห์รายข้อ!N24)</f>
        <v/>
      </c>
      <c r="I25" s="436" t="str">
        <f>IF(คิดวิเคราะห์รายข้อ!R24="","",คิดวิเคราะห์รายข้อ!R24)</f>
        <v/>
      </c>
      <c r="J25" s="445" t="str">
        <f>คิดวิเคราะห์!L24</f>
        <v/>
      </c>
      <c r="K25" s="446" t="str">
        <f>คิดวิเคราะห์!N24</f>
        <v/>
      </c>
      <c r="L25" s="439" t="str">
        <f>IF(คุณลักษณะรายข้อ!K24="","",คุณลักษณะรายข้อ!K24)</f>
        <v/>
      </c>
      <c r="M25" s="439" t="str">
        <f>IF(คุณลักษณะรายข้อ!P24="","",คุณลักษณะรายข้อ!P24)</f>
        <v/>
      </c>
      <c r="N25" s="441" t="str">
        <f>IF(คุณลักษณะรายข้อ!T24="","",คุณลักษณะรายข้อ!T24)</f>
        <v/>
      </c>
      <c r="O25" s="439" t="str">
        <f>IF(คุณลักษณะรายข้อ!Y24="","",คุณลักษณะรายข้อ!Y24)</f>
        <v/>
      </c>
      <c r="P25" s="439" t="str">
        <f>IF(คุณลักษณะรายข้อ!AD24="","",คุณลักษณะรายข้อ!AD24)</f>
        <v/>
      </c>
      <c r="Q25" s="439" t="str">
        <f>IF(คุณลักษณะรายข้อ!AI24="","",คุณลักษณะรายข้อ!AI24)</f>
        <v/>
      </c>
      <c r="R25" s="439" t="str">
        <f>IF(คุณลักษณะรายข้อ!AO24="","",คุณลักษณะรายข้อ!AO24)</f>
        <v/>
      </c>
      <c r="S25" s="439" t="str">
        <f>IF(คุณลักษณะรายข้อ!AT24="","",คุณลักษณะรายข้อ!AT24)</f>
        <v/>
      </c>
      <c r="T25" s="445" t="str">
        <f>คุณลักษณะ!Y24</f>
        <v/>
      </c>
      <c r="U25" s="445" t="str">
        <f>คุณลักษณะ!AA24</f>
        <v/>
      </c>
      <c r="V25" s="431"/>
    </row>
    <row r="26" spans="2:22" s="371" customFormat="1" ht="15.75" customHeight="1" x14ac:dyDescent="0.4">
      <c r="B26" s="442">
        <v>20</v>
      </c>
      <c r="C26" s="443" t="str">
        <f>IF(นักเรียน!C25="","",นักเรียน!C25)</f>
        <v/>
      </c>
      <c r="D26" s="444" t="str">
        <f>IF(นักเรียน!E25="","",นักเรียน!E25)</f>
        <v/>
      </c>
      <c r="E26" s="439" t="str">
        <f>IF(คะแนน1!AX25="","",คะแนน1!AX25)</f>
        <v/>
      </c>
      <c r="F26" s="439" t="str">
        <f>IF(คะแนน1!AY25="","",คะแนน1!AY25)</f>
        <v/>
      </c>
      <c r="G26" s="436" t="str">
        <f>IF(คิดวิเคราะห์รายข้อ!I25="","",คิดวิเคราะห์รายข้อ!I25)</f>
        <v/>
      </c>
      <c r="H26" s="436" t="str">
        <f>IF(คิดวิเคราะห์รายข้อ!N25="","",คิดวิเคราะห์รายข้อ!N25)</f>
        <v/>
      </c>
      <c r="I26" s="436" t="str">
        <f>IF(คิดวิเคราะห์รายข้อ!R25="","",คิดวิเคราะห์รายข้อ!R25)</f>
        <v/>
      </c>
      <c r="J26" s="445" t="str">
        <f>คิดวิเคราะห์!L25</f>
        <v/>
      </c>
      <c r="K26" s="446" t="str">
        <f>คิดวิเคราะห์!N25</f>
        <v/>
      </c>
      <c r="L26" s="439" t="str">
        <f>IF(คุณลักษณะรายข้อ!K25="","",คุณลักษณะรายข้อ!K25)</f>
        <v/>
      </c>
      <c r="M26" s="439" t="str">
        <f>IF(คุณลักษณะรายข้อ!P25="","",คุณลักษณะรายข้อ!P25)</f>
        <v/>
      </c>
      <c r="N26" s="441" t="str">
        <f>IF(คุณลักษณะรายข้อ!T25="","",คุณลักษณะรายข้อ!T25)</f>
        <v/>
      </c>
      <c r="O26" s="439" t="str">
        <f>IF(คุณลักษณะรายข้อ!Y25="","",คุณลักษณะรายข้อ!Y25)</f>
        <v/>
      </c>
      <c r="P26" s="439" t="str">
        <f>IF(คุณลักษณะรายข้อ!AD25="","",คุณลักษณะรายข้อ!AD25)</f>
        <v/>
      </c>
      <c r="Q26" s="439" t="str">
        <f>IF(คุณลักษณะรายข้อ!AI25="","",คุณลักษณะรายข้อ!AI25)</f>
        <v/>
      </c>
      <c r="R26" s="439" t="str">
        <f>IF(คุณลักษณะรายข้อ!AO25="","",คุณลักษณะรายข้อ!AO25)</f>
        <v/>
      </c>
      <c r="S26" s="439" t="str">
        <f>IF(คุณลักษณะรายข้อ!AT25="","",คุณลักษณะรายข้อ!AT25)</f>
        <v/>
      </c>
      <c r="T26" s="445" t="str">
        <f>คุณลักษณะ!Y25</f>
        <v/>
      </c>
      <c r="U26" s="445" t="str">
        <f>คุณลักษณะ!AA25</f>
        <v/>
      </c>
      <c r="V26" s="431"/>
    </row>
    <row r="27" spans="2:22" s="371" customFormat="1" ht="15.75" customHeight="1" x14ac:dyDescent="0.4">
      <c r="B27" s="442">
        <v>21</v>
      </c>
      <c r="C27" s="443" t="str">
        <f>IF(นักเรียน!C26="","",นักเรียน!C26)</f>
        <v/>
      </c>
      <c r="D27" s="444" t="str">
        <f>IF(นักเรียน!E26="","",นักเรียน!E26)</f>
        <v/>
      </c>
      <c r="E27" s="439" t="str">
        <f>IF(คะแนน1!AX26="","",คะแนน1!AX26)</f>
        <v/>
      </c>
      <c r="F27" s="439" t="str">
        <f>IF(คะแนน1!AY26="","",คะแนน1!AY26)</f>
        <v/>
      </c>
      <c r="G27" s="436" t="str">
        <f>IF(คิดวิเคราะห์รายข้อ!I26="","",คิดวิเคราะห์รายข้อ!I26)</f>
        <v/>
      </c>
      <c r="H27" s="436" t="str">
        <f>IF(คิดวิเคราะห์รายข้อ!N26="","",คิดวิเคราะห์รายข้อ!N26)</f>
        <v/>
      </c>
      <c r="I27" s="436" t="str">
        <f>IF(คิดวิเคราะห์รายข้อ!R26="","",คิดวิเคราะห์รายข้อ!R26)</f>
        <v/>
      </c>
      <c r="J27" s="445" t="str">
        <f>คิดวิเคราะห์!L26</f>
        <v/>
      </c>
      <c r="K27" s="446" t="str">
        <f>คิดวิเคราะห์!N26</f>
        <v/>
      </c>
      <c r="L27" s="439" t="str">
        <f>IF(คุณลักษณะรายข้อ!K26="","",คุณลักษณะรายข้อ!K26)</f>
        <v/>
      </c>
      <c r="M27" s="439" t="str">
        <f>IF(คุณลักษณะรายข้อ!P26="","",คุณลักษณะรายข้อ!P26)</f>
        <v/>
      </c>
      <c r="N27" s="441" t="str">
        <f>IF(คุณลักษณะรายข้อ!T26="","",คุณลักษณะรายข้อ!T26)</f>
        <v/>
      </c>
      <c r="O27" s="439" t="str">
        <f>IF(คุณลักษณะรายข้อ!Y26="","",คุณลักษณะรายข้อ!Y26)</f>
        <v/>
      </c>
      <c r="P27" s="439" t="str">
        <f>IF(คุณลักษณะรายข้อ!AD26="","",คุณลักษณะรายข้อ!AD26)</f>
        <v/>
      </c>
      <c r="Q27" s="439" t="str">
        <f>IF(คุณลักษณะรายข้อ!AI26="","",คุณลักษณะรายข้อ!AI26)</f>
        <v/>
      </c>
      <c r="R27" s="439" t="str">
        <f>IF(คุณลักษณะรายข้อ!AO26="","",คุณลักษณะรายข้อ!AO26)</f>
        <v/>
      </c>
      <c r="S27" s="439" t="str">
        <f>IF(คุณลักษณะรายข้อ!AT26="","",คุณลักษณะรายข้อ!AT26)</f>
        <v/>
      </c>
      <c r="T27" s="445" t="str">
        <f>คุณลักษณะ!Y26</f>
        <v/>
      </c>
      <c r="U27" s="445" t="str">
        <f>คุณลักษณะ!AA26</f>
        <v/>
      </c>
      <c r="V27" s="431"/>
    </row>
    <row r="28" spans="2:22" s="371" customFormat="1" ht="15.75" customHeight="1" x14ac:dyDescent="0.4">
      <c r="B28" s="442">
        <v>22</v>
      </c>
      <c r="C28" s="443" t="str">
        <f>IF(นักเรียน!C27="","",นักเรียน!C27)</f>
        <v/>
      </c>
      <c r="D28" s="444" t="str">
        <f>IF(นักเรียน!E27="","",นักเรียน!E27)</f>
        <v/>
      </c>
      <c r="E28" s="439" t="str">
        <f>IF(คะแนน1!AX27="","",คะแนน1!AX27)</f>
        <v/>
      </c>
      <c r="F28" s="439" t="str">
        <f>IF(คะแนน1!AY27="","",คะแนน1!AY27)</f>
        <v/>
      </c>
      <c r="G28" s="436" t="str">
        <f>IF(คิดวิเคราะห์รายข้อ!I27="","",คิดวิเคราะห์รายข้อ!I27)</f>
        <v/>
      </c>
      <c r="H28" s="436" t="str">
        <f>IF(คิดวิเคราะห์รายข้อ!N27="","",คิดวิเคราะห์รายข้อ!N27)</f>
        <v/>
      </c>
      <c r="I28" s="436" t="str">
        <f>IF(คิดวิเคราะห์รายข้อ!R27="","",คิดวิเคราะห์รายข้อ!R27)</f>
        <v/>
      </c>
      <c r="J28" s="445" t="str">
        <f>คิดวิเคราะห์!L27</f>
        <v/>
      </c>
      <c r="K28" s="446" t="str">
        <f>คิดวิเคราะห์!N27</f>
        <v/>
      </c>
      <c r="L28" s="439" t="str">
        <f>IF(คุณลักษณะรายข้อ!K27="","",คุณลักษณะรายข้อ!K27)</f>
        <v/>
      </c>
      <c r="M28" s="439" t="str">
        <f>IF(คุณลักษณะรายข้อ!P27="","",คุณลักษณะรายข้อ!P27)</f>
        <v/>
      </c>
      <c r="N28" s="441" t="str">
        <f>IF(คุณลักษณะรายข้อ!T27="","",คุณลักษณะรายข้อ!T27)</f>
        <v/>
      </c>
      <c r="O28" s="439" t="str">
        <f>IF(คุณลักษณะรายข้อ!Y27="","",คุณลักษณะรายข้อ!Y27)</f>
        <v/>
      </c>
      <c r="P28" s="439" t="str">
        <f>IF(คุณลักษณะรายข้อ!AD27="","",คุณลักษณะรายข้อ!AD27)</f>
        <v/>
      </c>
      <c r="Q28" s="439" t="str">
        <f>IF(คุณลักษณะรายข้อ!AI27="","",คุณลักษณะรายข้อ!AI27)</f>
        <v/>
      </c>
      <c r="R28" s="439" t="str">
        <f>IF(คุณลักษณะรายข้อ!AO27="","",คุณลักษณะรายข้อ!AO27)</f>
        <v/>
      </c>
      <c r="S28" s="439" t="str">
        <f>IF(คุณลักษณะรายข้อ!AT27="","",คุณลักษณะรายข้อ!AT27)</f>
        <v/>
      </c>
      <c r="T28" s="445" t="str">
        <f>คุณลักษณะ!Y27</f>
        <v/>
      </c>
      <c r="U28" s="445" t="str">
        <f>คุณลักษณะ!AA27</f>
        <v/>
      </c>
      <c r="V28" s="431"/>
    </row>
    <row r="29" spans="2:22" s="371" customFormat="1" ht="15.75" customHeight="1" x14ac:dyDescent="0.4">
      <c r="B29" s="442">
        <v>23</v>
      </c>
      <c r="C29" s="443" t="str">
        <f>IF(นักเรียน!C28="","",นักเรียน!C28)</f>
        <v/>
      </c>
      <c r="D29" s="444" t="str">
        <f>IF(นักเรียน!E28="","",นักเรียน!E28)</f>
        <v/>
      </c>
      <c r="E29" s="439" t="str">
        <f>IF(คะแนน1!AX28="","",คะแนน1!AX28)</f>
        <v/>
      </c>
      <c r="F29" s="439" t="str">
        <f>IF(คะแนน1!AY28="","",คะแนน1!AY28)</f>
        <v/>
      </c>
      <c r="G29" s="436" t="str">
        <f>IF(คิดวิเคราะห์รายข้อ!I28="","",คิดวิเคราะห์รายข้อ!I28)</f>
        <v/>
      </c>
      <c r="H29" s="436" t="str">
        <f>IF(คิดวิเคราะห์รายข้อ!N28="","",คิดวิเคราะห์รายข้อ!N28)</f>
        <v/>
      </c>
      <c r="I29" s="436" t="str">
        <f>IF(คิดวิเคราะห์รายข้อ!R28="","",คิดวิเคราะห์รายข้อ!R28)</f>
        <v/>
      </c>
      <c r="J29" s="445" t="str">
        <f>คิดวิเคราะห์!L28</f>
        <v/>
      </c>
      <c r="K29" s="446" t="str">
        <f>คิดวิเคราะห์!N28</f>
        <v/>
      </c>
      <c r="L29" s="439" t="str">
        <f>IF(คุณลักษณะรายข้อ!K28="","",คุณลักษณะรายข้อ!K28)</f>
        <v/>
      </c>
      <c r="M29" s="439" t="str">
        <f>IF(คุณลักษณะรายข้อ!P28="","",คุณลักษณะรายข้อ!P28)</f>
        <v/>
      </c>
      <c r="N29" s="441" t="str">
        <f>IF(คุณลักษณะรายข้อ!T28="","",คุณลักษณะรายข้อ!T28)</f>
        <v/>
      </c>
      <c r="O29" s="439" t="str">
        <f>IF(คุณลักษณะรายข้อ!Y28="","",คุณลักษณะรายข้อ!Y28)</f>
        <v/>
      </c>
      <c r="P29" s="439" t="str">
        <f>IF(คุณลักษณะรายข้อ!AD28="","",คุณลักษณะรายข้อ!AD28)</f>
        <v/>
      </c>
      <c r="Q29" s="439" t="str">
        <f>IF(คุณลักษณะรายข้อ!AI28="","",คุณลักษณะรายข้อ!AI28)</f>
        <v/>
      </c>
      <c r="R29" s="439" t="str">
        <f>IF(คุณลักษณะรายข้อ!AO28="","",คุณลักษณะรายข้อ!AO28)</f>
        <v/>
      </c>
      <c r="S29" s="439" t="str">
        <f>IF(คุณลักษณะรายข้อ!AT28="","",คุณลักษณะรายข้อ!AT28)</f>
        <v/>
      </c>
      <c r="T29" s="445" t="str">
        <f>คุณลักษณะ!Y28</f>
        <v/>
      </c>
      <c r="U29" s="445" t="str">
        <f>คุณลักษณะ!AA28</f>
        <v/>
      </c>
      <c r="V29" s="431"/>
    </row>
    <row r="30" spans="2:22" s="371" customFormat="1" ht="15.75" customHeight="1" x14ac:dyDescent="0.4">
      <c r="B30" s="442">
        <v>24</v>
      </c>
      <c r="C30" s="443" t="str">
        <f>IF(นักเรียน!C29="","",นักเรียน!C29)</f>
        <v/>
      </c>
      <c r="D30" s="444" t="str">
        <f>IF(นักเรียน!E29="","",นักเรียน!E29)</f>
        <v/>
      </c>
      <c r="E30" s="439" t="str">
        <f>IF(คะแนน1!AX29="","",คะแนน1!AX29)</f>
        <v/>
      </c>
      <c r="F30" s="439" t="str">
        <f>IF(คะแนน1!AY29="","",คะแนน1!AY29)</f>
        <v/>
      </c>
      <c r="G30" s="436" t="str">
        <f>IF(คิดวิเคราะห์รายข้อ!I29="","",คิดวิเคราะห์รายข้อ!I29)</f>
        <v/>
      </c>
      <c r="H30" s="436" t="str">
        <f>IF(คิดวิเคราะห์รายข้อ!N29="","",คิดวิเคราะห์รายข้อ!N29)</f>
        <v/>
      </c>
      <c r="I30" s="436" t="str">
        <f>IF(คิดวิเคราะห์รายข้อ!R29="","",คิดวิเคราะห์รายข้อ!R29)</f>
        <v/>
      </c>
      <c r="J30" s="445" t="str">
        <f>คิดวิเคราะห์!L29</f>
        <v/>
      </c>
      <c r="K30" s="446" t="str">
        <f>คิดวิเคราะห์!N29</f>
        <v/>
      </c>
      <c r="L30" s="439" t="str">
        <f>IF(คุณลักษณะรายข้อ!K29="","",คุณลักษณะรายข้อ!K29)</f>
        <v/>
      </c>
      <c r="M30" s="439" t="str">
        <f>IF(คุณลักษณะรายข้อ!P29="","",คุณลักษณะรายข้อ!P29)</f>
        <v/>
      </c>
      <c r="N30" s="441" t="str">
        <f>IF(คุณลักษณะรายข้อ!T29="","",คุณลักษณะรายข้อ!T29)</f>
        <v/>
      </c>
      <c r="O30" s="439" t="str">
        <f>IF(คุณลักษณะรายข้อ!Y29="","",คุณลักษณะรายข้อ!Y29)</f>
        <v/>
      </c>
      <c r="P30" s="439" t="str">
        <f>IF(คุณลักษณะรายข้อ!AD29="","",คุณลักษณะรายข้อ!AD29)</f>
        <v/>
      </c>
      <c r="Q30" s="439" t="str">
        <f>IF(คุณลักษณะรายข้อ!AI29="","",คุณลักษณะรายข้อ!AI29)</f>
        <v/>
      </c>
      <c r="R30" s="439" t="str">
        <f>IF(คุณลักษณะรายข้อ!AO29="","",คุณลักษณะรายข้อ!AO29)</f>
        <v/>
      </c>
      <c r="S30" s="439" t="str">
        <f>IF(คุณลักษณะรายข้อ!AT29="","",คุณลักษณะรายข้อ!AT29)</f>
        <v/>
      </c>
      <c r="T30" s="445" t="str">
        <f>คุณลักษณะ!Y29</f>
        <v/>
      </c>
      <c r="U30" s="445" t="str">
        <f>คุณลักษณะ!AA29</f>
        <v/>
      </c>
      <c r="V30" s="431"/>
    </row>
    <row r="31" spans="2:22" s="371" customFormat="1" ht="15.75" customHeight="1" x14ac:dyDescent="0.4">
      <c r="B31" s="442">
        <v>25</v>
      </c>
      <c r="C31" s="443" t="str">
        <f>IF(นักเรียน!C30="","",นักเรียน!C30)</f>
        <v/>
      </c>
      <c r="D31" s="444" t="str">
        <f>IF(นักเรียน!E30="","",นักเรียน!E30)</f>
        <v/>
      </c>
      <c r="E31" s="439" t="str">
        <f>IF(คะแนน1!AX30="","",คะแนน1!AX30)</f>
        <v/>
      </c>
      <c r="F31" s="439" t="str">
        <f>IF(คะแนน1!AY30="","",คะแนน1!AY30)</f>
        <v/>
      </c>
      <c r="G31" s="436" t="str">
        <f>IF(คิดวิเคราะห์รายข้อ!I30="","",คิดวิเคราะห์รายข้อ!I30)</f>
        <v/>
      </c>
      <c r="H31" s="436" t="str">
        <f>IF(คิดวิเคราะห์รายข้อ!N30="","",คิดวิเคราะห์รายข้อ!N30)</f>
        <v/>
      </c>
      <c r="I31" s="436" t="str">
        <f>IF(คิดวิเคราะห์รายข้อ!R30="","",คิดวิเคราะห์รายข้อ!R30)</f>
        <v/>
      </c>
      <c r="J31" s="445" t="str">
        <f>คิดวิเคราะห์!L30</f>
        <v/>
      </c>
      <c r="K31" s="446" t="str">
        <f>คิดวิเคราะห์!N30</f>
        <v/>
      </c>
      <c r="L31" s="439" t="str">
        <f>IF(คุณลักษณะรายข้อ!K30="","",คุณลักษณะรายข้อ!K30)</f>
        <v/>
      </c>
      <c r="M31" s="439" t="str">
        <f>IF(คุณลักษณะรายข้อ!P30="","",คุณลักษณะรายข้อ!P30)</f>
        <v/>
      </c>
      <c r="N31" s="441" t="str">
        <f>IF(คุณลักษณะรายข้อ!T30="","",คุณลักษณะรายข้อ!T30)</f>
        <v/>
      </c>
      <c r="O31" s="439" t="str">
        <f>IF(คุณลักษณะรายข้อ!Y30="","",คุณลักษณะรายข้อ!Y30)</f>
        <v/>
      </c>
      <c r="P31" s="439" t="str">
        <f>IF(คุณลักษณะรายข้อ!AD30="","",คุณลักษณะรายข้อ!AD30)</f>
        <v/>
      </c>
      <c r="Q31" s="439" t="str">
        <f>IF(คุณลักษณะรายข้อ!AI30="","",คุณลักษณะรายข้อ!AI30)</f>
        <v/>
      </c>
      <c r="R31" s="439" t="str">
        <f>IF(คุณลักษณะรายข้อ!AO30="","",คุณลักษณะรายข้อ!AO30)</f>
        <v/>
      </c>
      <c r="S31" s="439" t="str">
        <f>IF(คุณลักษณะรายข้อ!AT30="","",คุณลักษณะรายข้อ!AT30)</f>
        <v/>
      </c>
      <c r="T31" s="445" t="str">
        <f>คุณลักษณะ!Y30</f>
        <v/>
      </c>
      <c r="U31" s="445" t="str">
        <f>คุณลักษณะ!AA30</f>
        <v/>
      </c>
      <c r="V31" s="431"/>
    </row>
    <row r="32" spans="2:22" s="371" customFormat="1" ht="15.75" customHeight="1" x14ac:dyDescent="0.4">
      <c r="B32" s="442">
        <v>26</v>
      </c>
      <c r="C32" s="443" t="str">
        <f>IF(นักเรียน!C31="","",นักเรียน!C31)</f>
        <v/>
      </c>
      <c r="D32" s="444" t="str">
        <f>IF(นักเรียน!E31="","",นักเรียน!E31)</f>
        <v/>
      </c>
      <c r="E32" s="439" t="str">
        <f>IF(คะแนน1!AX31="","",คะแนน1!AX31)</f>
        <v/>
      </c>
      <c r="F32" s="439" t="str">
        <f>IF(คะแนน1!AY31="","",คะแนน1!AY31)</f>
        <v/>
      </c>
      <c r="G32" s="436" t="str">
        <f>IF(คิดวิเคราะห์รายข้อ!I31="","",คิดวิเคราะห์รายข้อ!I31)</f>
        <v/>
      </c>
      <c r="H32" s="436" t="str">
        <f>IF(คิดวิเคราะห์รายข้อ!N31="","",คิดวิเคราะห์รายข้อ!N31)</f>
        <v/>
      </c>
      <c r="I32" s="436" t="str">
        <f>IF(คิดวิเคราะห์รายข้อ!R31="","",คิดวิเคราะห์รายข้อ!R31)</f>
        <v/>
      </c>
      <c r="J32" s="445" t="str">
        <f>คิดวิเคราะห์!L31</f>
        <v/>
      </c>
      <c r="K32" s="446" t="str">
        <f>คิดวิเคราะห์!N31</f>
        <v/>
      </c>
      <c r="L32" s="439" t="str">
        <f>IF(คุณลักษณะรายข้อ!K31="","",คุณลักษณะรายข้อ!K31)</f>
        <v/>
      </c>
      <c r="M32" s="439" t="str">
        <f>IF(คุณลักษณะรายข้อ!P31="","",คุณลักษณะรายข้อ!P31)</f>
        <v/>
      </c>
      <c r="N32" s="441" t="str">
        <f>IF(คุณลักษณะรายข้อ!T31="","",คุณลักษณะรายข้อ!T31)</f>
        <v/>
      </c>
      <c r="O32" s="439" t="str">
        <f>IF(คุณลักษณะรายข้อ!Y31="","",คุณลักษณะรายข้อ!Y31)</f>
        <v/>
      </c>
      <c r="P32" s="439" t="str">
        <f>IF(คุณลักษณะรายข้อ!AD31="","",คุณลักษณะรายข้อ!AD31)</f>
        <v/>
      </c>
      <c r="Q32" s="439" t="str">
        <f>IF(คุณลักษณะรายข้อ!AI31="","",คุณลักษณะรายข้อ!AI31)</f>
        <v/>
      </c>
      <c r="R32" s="439" t="str">
        <f>IF(คุณลักษณะรายข้อ!AO31="","",คุณลักษณะรายข้อ!AO31)</f>
        <v/>
      </c>
      <c r="S32" s="439" t="str">
        <f>IF(คุณลักษณะรายข้อ!AT31="","",คุณลักษณะรายข้อ!AT31)</f>
        <v/>
      </c>
      <c r="T32" s="445" t="str">
        <f>คุณลักษณะ!Y31</f>
        <v/>
      </c>
      <c r="U32" s="445" t="str">
        <f>คุณลักษณะ!AA31</f>
        <v/>
      </c>
      <c r="V32" s="431"/>
    </row>
    <row r="33" spans="2:22" s="371" customFormat="1" ht="15.75" customHeight="1" x14ac:dyDescent="0.4">
      <c r="B33" s="442">
        <v>27</v>
      </c>
      <c r="C33" s="443" t="str">
        <f>IF(นักเรียน!C32="","",นักเรียน!C32)</f>
        <v/>
      </c>
      <c r="D33" s="444" t="str">
        <f>IF(นักเรียน!E32="","",นักเรียน!E32)</f>
        <v/>
      </c>
      <c r="E33" s="439" t="str">
        <f>IF(คะแนน1!AX32="","",คะแนน1!AX32)</f>
        <v/>
      </c>
      <c r="F33" s="439" t="str">
        <f>IF(คะแนน1!AY32="","",คะแนน1!AY32)</f>
        <v/>
      </c>
      <c r="G33" s="436" t="str">
        <f>IF(คิดวิเคราะห์รายข้อ!I32="","",คิดวิเคราะห์รายข้อ!I32)</f>
        <v/>
      </c>
      <c r="H33" s="436" t="str">
        <f>IF(คิดวิเคราะห์รายข้อ!N32="","",คิดวิเคราะห์รายข้อ!N32)</f>
        <v/>
      </c>
      <c r="I33" s="436" t="str">
        <f>IF(คิดวิเคราะห์รายข้อ!R32="","",คิดวิเคราะห์รายข้อ!R32)</f>
        <v/>
      </c>
      <c r="J33" s="445" t="str">
        <f>คิดวิเคราะห์!L32</f>
        <v/>
      </c>
      <c r="K33" s="446" t="str">
        <f>คิดวิเคราะห์!N32</f>
        <v/>
      </c>
      <c r="L33" s="439" t="str">
        <f>IF(คุณลักษณะรายข้อ!K32="","",คุณลักษณะรายข้อ!K32)</f>
        <v/>
      </c>
      <c r="M33" s="439" t="str">
        <f>IF(คุณลักษณะรายข้อ!P32="","",คุณลักษณะรายข้อ!P32)</f>
        <v/>
      </c>
      <c r="N33" s="441" t="str">
        <f>IF(คุณลักษณะรายข้อ!T32="","",คุณลักษณะรายข้อ!T32)</f>
        <v/>
      </c>
      <c r="O33" s="439" t="str">
        <f>IF(คุณลักษณะรายข้อ!Y32="","",คุณลักษณะรายข้อ!Y32)</f>
        <v/>
      </c>
      <c r="P33" s="439" t="str">
        <f>IF(คุณลักษณะรายข้อ!AD32="","",คุณลักษณะรายข้อ!AD32)</f>
        <v/>
      </c>
      <c r="Q33" s="439" t="str">
        <f>IF(คุณลักษณะรายข้อ!AI32="","",คุณลักษณะรายข้อ!AI32)</f>
        <v/>
      </c>
      <c r="R33" s="439" t="str">
        <f>IF(คุณลักษณะรายข้อ!AO32="","",คุณลักษณะรายข้อ!AO32)</f>
        <v/>
      </c>
      <c r="S33" s="439" t="str">
        <f>IF(คุณลักษณะรายข้อ!AT32="","",คุณลักษณะรายข้อ!AT32)</f>
        <v/>
      </c>
      <c r="T33" s="445" t="str">
        <f>คุณลักษณะ!Y32</f>
        <v/>
      </c>
      <c r="U33" s="445" t="str">
        <f>คุณลักษณะ!AA32</f>
        <v/>
      </c>
      <c r="V33" s="431"/>
    </row>
    <row r="34" spans="2:22" s="371" customFormat="1" ht="15.75" customHeight="1" x14ac:dyDescent="0.4">
      <c r="B34" s="442">
        <v>28</v>
      </c>
      <c r="C34" s="443" t="str">
        <f>IF(นักเรียน!C33="","",นักเรียน!C33)</f>
        <v/>
      </c>
      <c r="D34" s="444" t="str">
        <f>IF(นักเรียน!E33="","",นักเรียน!E33)</f>
        <v/>
      </c>
      <c r="E34" s="439" t="str">
        <f>IF(คะแนน1!AX33="","",คะแนน1!AX33)</f>
        <v/>
      </c>
      <c r="F34" s="439" t="str">
        <f>IF(คะแนน1!AY33="","",คะแนน1!AY33)</f>
        <v/>
      </c>
      <c r="G34" s="436" t="str">
        <f>IF(คิดวิเคราะห์รายข้อ!I33="","",คิดวิเคราะห์รายข้อ!I33)</f>
        <v/>
      </c>
      <c r="H34" s="436" t="str">
        <f>IF(คิดวิเคราะห์รายข้อ!N33="","",คิดวิเคราะห์รายข้อ!N33)</f>
        <v/>
      </c>
      <c r="I34" s="436" t="str">
        <f>IF(คิดวิเคราะห์รายข้อ!R33="","",คิดวิเคราะห์รายข้อ!R33)</f>
        <v/>
      </c>
      <c r="J34" s="445" t="str">
        <f>คิดวิเคราะห์!L33</f>
        <v/>
      </c>
      <c r="K34" s="446" t="str">
        <f>คิดวิเคราะห์!N33</f>
        <v/>
      </c>
      <c r="L34" s="439" t="str">
        <f>IF(คุณลักษณะรายข้อ!K33="","",คุณลักษณะรายข้อ!K33)</f>
        <v/>
      </c>
      <c r="M34" s="439" t="str">
        <f>IF(คุณลักษณะรายข้อ!P33="","",คุณลักษณะรายข้อ!P33)</f>
        <v/>
      </c>
      <c r="N34" s="441" t="str">
        <f>IF(คุณลักษณะรายข้อ!T33="","",คุณลักษณะรายข้อ!T33)</f>
        <v/>
      </c>
      <c r="O34" s="439" t="str">
        <f>IF(คุณลักษณะรายข้อ!Y33="","",คุณลักษณะรายข้อ!Y33)</f>
        <v/>
      </c>
      <c r="P34" s="439" t="str">
        <f>IF(คุณลักษณะรายข้อ!AD33="","",คุณลักษณะรายข้อ!AD33)</f>
        <v/>
      </c>
      <c r="Q34" s="439" t="str">
        <f>IF(คุณลักษณะรายข้อ!AI33="","",คุณลักษณะรายข้อ!AI33)</f>
        <v/>
      </c>
      <c r="R34" s="439" t="str">
        <f>IF(คุณลักษณะรายข้อ!AO33="","",คุณลักษณะรายข้อ!AO33)</f>
        <v/>
      </c>
      <c r="S34" s="439" t="str">
        <f>IF(คุณลักษณะรายข้อ!AT33="","",คุณลักษณะรายข้อ!AT33)</f>
        <v/>
      </c>
      <c r="T34" s="445" t="str">
        <f>คุณลักษณะ!Y33</f>
        <v/>
      </c>
      <c r="U34" s="445" t="str">
        <f>คุณลักษณะ!AA33</f>
        <v/>
      </c>
      <c r="V34" s="431"/>
    </row>
    <row r="35" spans="2:22" s="371" customFormat="1" ht="15.75" customHeight="1" x14ac:dyDescent="0.4">
      <c r="B35" s="442">
        <v>29</v>
      </c>
      <c r="C35" s="443" t="str">
        <f>IF(นักเรียน!C34="","",นักเรียน!C34)</f>
        <v/>
      </c>
      <c r="D35" s="444" t="str">
        <f>IF(นักเรียน!E34="","",นักเรียน!E34)</f>
        <v/>
      </c>
      <c r="E35" s="439" t="str">
        <f>IF(คะแนน1!AX34="","",คะแนน1!AX34)</f>
        <v/>
      </c>
      <c r="F35" s="439" t="str">
        <f>IF(คะแนน1!AY34="","",คะแนน1!AY34)</f>
        <v/>
      </c>
      <c r="G35" s="436" t="str">
        <f>IF(คิดวิเคราะห์รายข้อ!I34="","",คิดวิเคราะห์รายข้อ!I34)</f>
        <v/>
      </c>
      <c r="H35" s="436" t="str">
        <f>IF(คิดวิเคราะห์รายข้อ!N34="","",คิดวิเคราะห์รายข้อ!N34)</f>
        <v/>
      </c>
      <c r="I35" s="436" t="str">
        <f>IF(คิดวิเคราะห์รายข้อ!R34="","",คิดวิเคราะห์รายข้อ!R34)</f>
        <v/>
      </c>
      <c r="J35" s="445" t="str">
        <f>คิดวิเคราะห์!L34</f>
        <v/>
      </c>
      <c r="K35" s="446" t="str">
        <f>คิดวิเคราะห์!N34</f>
        <v/>
      </c>
      <c r="L35" s="439" t="str">
        <f>IF(คุณลักษณะรายข้อ!K34="","",คุณลักษณะรายข้อ!K34)</f>
        <v/>
      </c>
      <c r="M35" s="439" t="str">
        <f>IF(คุณลักษณะรายข้อ!P34="","",คุณลักษณะรายข้อ!P34)</f>
        <v/>
      </c>
      <c r="N35" s="441" t="str">
        <f>IF(คุณลักษณะรายข้อ!T34="","",คุณลักษณะรายข้อ!T34)</f>
        <v/>
      </c>
      <c r="O35" s="439" t="str">
        <f>IF(คุณลักษณะรายข้อ!Y34="","",คุณลักษณะรายข้อ!Y34)</f>
        <v/>
      </c>
      <c r="P35" s="439" t="str">
        <f>IF(คุณลักษณะรายข้อ!AD34="","",คุณลักษณะรายข้อ!AD34)</f>
        <v/>
      </c>
      <c r="Q35" s="439" t="str">
        <f>IF(คุณลักษณะรายข้อ!AI34="","",คุณลักษณะรายข้อ!AI34)</f>
        <v/>
      </c>
      <c r="R35" s="439" t="str">
        <f>IF(คุณลักษณะรายข้อ!AO34="","",คุณลักษณะรายข้อ!AO34)</f>
        <v/>
      </c>
      <c r="S35" s="439" t="str">
        <f>IF(คุณลักษณะรายข้อ!AT34="","",คุณลักษณะรายข้อ!AT34)</f>
        <v/>
      </c>
      <c r="T35" s="445" t="str">
        <f>คุณลักษณะ!Y34</f>
        <v/>
      </c>
      <c r="U35" s="445" t="str">
        <f>คุณลักษณะ!AA34</f>
        <v/>
      </c>
      <c r="V35" s="431"/>
    </row>
    <row r="36" spans="2:22" s="371" customFormat="1" ht="15.75" customHeight="1" x14ac:dyDescent="0.4">
      <c r="B36" s="442">
        <v>30</v>
      </c>
      <c r="C36" s="443" t="str">
        <f>IF(นักเรียน!C35="","",นักเรียน!C35)</f>
        <v/>
      </c>
      <c r="D36" s="444" t="str">
        <f>IF(นักเรียน!E35="","",นักเรียน!E35)</f>
        <v/>
      </c>
      <c r="E36" s="439" t="str">
        <f>IF(คะแนน1!AX35="","",คะแนน1!AX35)</f>
        <v/>
      </c>
      <c r="F36" s="439" t="str">
        <f>IF(คะแนน1!AY35="","",คะแนน1!AY35)</f>
        <v/>
      </c>
      <c r="G36" s="436" t="str">
        <f>IF(คิดวิเคราะห์รายข้อ!I35="","",คิดวิเคราะห์รายข้อ!I35)</f>
        <v/>
      </c>
      <c r="H36" s="436" t="str">
        <f>IF(คิดวิเคราะห์รายข้อ!N35="","",คิดวิเคราะห์รายข้อ!N35)</f>
        <v/>
      </c>
      <c r="I36" s="436" t="str">
        <f>IF(คิดวิเคราะห์รายข้อ!R35="","",คิดวิเคราะห์รายข้อ!R35)</f>
        <v/>
      </c>
      <c r="J36" s="445" t="str">
        <f>คิดวิเคราะห์!L35</f>
        <v/>
      </c>
      <c r="K36" s="446" t="str">
        <f>คิดวิเคราะห์!N35</f>
        <v/>
      </c>
      <c r="L36" s="439" t="str">
        <f>IF(คุณลักษณะรายข้อ!K35="","",คุณลักษณะรายข้อ!K35)</f>
        <v/>
      </c>
      <c r="M36" s="439" t="str">
        <f>IF(คุณลักษณะรายข้อ!P35="","",คุณลักษณะรายข้อ!P35)</f>
        <v/>
      </c>
      <c r="N36" s="441" t="str">
        <f>IF(คุณลักษณะรายข้อ!T35="","",คุณลักษณะรายข้อ!T35)</f>
        <v/>
      </c>
      <c r="O36" s="439" t="str">
        <f>IF(คุณลักษณะรายข้อ!Y35="","",คุณลักษณะรายข้อ!Y35)</f>
        <v/>
      </c>
      <c r="P36" s="439" t="str">
        <f>IF(คุณลักษณะรายข้อ!AD35="","",คุณลักษณะรายข้อ!AD35)</f>
        <v/>
      </c>
      <c r="Q36" s="439" t="str">
        <f>IF(คุณลักษณะรายข้อ!AI35="","",คุณลักษณะรายข้อ!AI35)</f>
        <v/>
      </c>
      <c r="R36" s="439" t="str">
        <f>IF(คุณลักษณะรายข้อ!AO35="","",คุณลักษณะรายข้อ!AO35)</f>
        <v/>
      </c>
      <c r="S36" s="439" t="str">
        <f>IF(คุณลักษณะรายข้อ!AT35="","",คุณลักษณะรายข้อ!AT35)</f>
        <v/>
      </c>
      <c r="T36" s="445" t="str">
        <f>คุณลักษณะ!Y35</f>
        <v/>
      </c>
      <c r="U36" s="445" t="str">
        <f>คุณลักษณะ!AA35</f>
        <v/>
      </c>
      <c r="V36" s="431"/>
    </row>
    <row r="37" spans="2:22" s="371" customFormat="1" ht="15.75" customHeight="1" x14ac:dyDescent="0.4">
      <c r="B37" s="442">
        <v>31</v>
      </c>
      <c r="C37" s="443" t="str">
        <f>IF(นักเรียน!C36="","",นักเรียน!C36)</f>
        <v/>
      </c>
      <c r="D37" s="444" t="str">
        <f>IF(นักเรียน!E36="","",นักเรียน!E36)</f>
        <v/>
      </c>
      <c r="E37" s="439" t="str">
        <f>IF(คะแนน1!AX36="","",คะแนน1!AX36)</f>
        <v/>
      </c>
      <c r="F37" s="439" t="str">
        <f>IF(คะแนน1!AY36="","",คะแนน1!AY36)</f>
        <v/>
      </c>
      <c r="G37" s="436" t="str">
        <f>IF(คิดวิเคราะห์รายข้อ!I36="","",คิดวิเคราะห์รายข้อ!I36)</f>
        <v/>
      </c>
      <c r="H37" s="436" t="str">
        <f>IF(คิดวิเคราะห์รายข้อ!N36="","",คิดวิเคราะห์รายข้อ!N36)</f>
        <v/>
      </c>
      <c r="I37" s="436" t="str">
        <f>IF(คิดวิเคราะห์รายข้อ!R36="","",คิดวิเคราะห์รายข้อ!R36)</f>
        <v/>
      </c>
      <c r="J37" s="445" t="str">
        <f>คิดวิเคราะห์!L36</f>
        <v/>
      </c>
      <c r="K37" s="446" t="str">
        <f>คิดวิเคราะห์!N36</f>
        <v/>
      </c>
      <c r="L37" s="439" t="str">
        <f>IF(คุณลักษณะรายข้อ!K36="","",คุณลักษณะรายข้อ!K36)</f>
        <v/>
      </c>
      <c r="M37" s="439" t="str">
        <f>IF(คุณลักษณะรายข้อ!P36="","",คุณลักษณะรายข้อ!P36)</f>
        <v/>
      </c>
      <c r="N37" s="441" t="str">
        <f>IF(คุณลักษณะรายข้อ!T36="","",คุณลักษณะรายข้อ!T36)</f>
        <v/>
      </c>
      <c r="O37" s="439" t="str">
        <f>IF(คุณลักษณะรายข้อ!Y36="","",คุณลักษณะรายข้อ!Y36)</f>
        <v/>
      </c>
      <c r="P37" s="439" t="str">
        <f>IF(คุณลักษณะรายข้อ!AD36="","",คุณลักษณะรายข้อ!AD36)</f>
        <v/>
      </c>
      <c r="Q37" s="439" t="str">
        <f>IF(คุณลักษณะรายข้อ!AI36="","",คุณลักษณะรายข้อ!AI36)</f>
        <v/>
      </c>
      <c r="R37" s="439" t="str">
        <f>IF(คุณลักษณะรายข้อ!AO36="","",คุณลักษณะรายข้อ!AO36)</f>
        <v/>
      </c>
      <c r="S37" s="439" t="str">
        <f>IF(คุณลักษณะรายข้อ!AT36="","",คุณลักษณะรายข้อ!AT36)</f>
        <v/>
      </c>
      <c r="T37" s="445" t="str">
        <f>คุณลักษณะ!Y36</f>
        <v/>
      </c>
      <c r="U37" s="445" t="str">
        <f>คุณลักษณะ!AA36</f>
        <v/>
      </c>
      <c r="V37" s="431"/>
    </row>
    <row r="38" spans="2:22" s="371" customFormat="1" ht="15.75" customHeight="1" x14ac:dyDescent="0.4">
      <c r="B38" s="442">
        <v>32</v>
      </c>
      <c r="C38" s="443" t="str">
        <f>IF(นักเรียน!C37="","",นักเรียน!C37)</f>
        <v/>
      </c>
      <c r="D38" s="444" t="str">
        <f>IF(นักเรียน!E37="","",นักเรียน!E37)</f>
        <v/>
      </c>
      <c r="E38" s="439" t="str">
        <f>IF(คะแนน1!AX37="","",คะแนน1!AX37)</f>
        <v/>
      </c>
      <c r="F38" s="439" t="str">
        <f>IF(คะแนน1!AY37="","",คะแนน1!AY37)</f>
        <v/>
      </c>
      <c r="G38" s="436" t="str">
        <f>IF(คิดวิเคราะห์รายข้อ!I37="","",คิดวิเคราะห์รายข้อ!I37)</f>
        <v/>
      </c>
      <c r="H38" s="436" t="str">
        <f>IF(คิดวิเคราะห์รายข้อ!N37="","",คิดวิเคราะห์รายข้อ!N37)</f>
        <v/>
      </c>
      <c r="I38" s="436" t="str">
        <f>IF(คิดวิเคราะห์รายข้อ!R37="","",คิดวิเคราะห์รายข้อ!R37)</f>
        <v/>
      </c>
      <c r="J38" s="445" t="str">
        <f>คิดวิเคราะห์!L37</f>
        <v/>
      </c>
      <c r="K38" s="446" t="str">
        <f>คิดวิเคราะห์!N37</f>
        <v/>
      </c>
      <c r="L38" s="439" t="str">
        <f>IF(คุณลักษณะรายข้อ!K37="","",คุณลักษณะรายข้อ!K37)</f>
        <v/>
      </c>
      <c r="M38" s="439" t="str">
        <f>IF(คุณลักษณะรายข้อ!P37="","",คุณลักษณะรายข้อ!P37)</f>
        <v/>
      </c>
      <c r="N38" s="441" t="str">
        <f>IF(คุณลักษณะรายข้อ!T37="","",คุณลักษณะรายข้อ!T37)</f>
        <v/>
      </c>
      <c r="O38" s="439" t="str">
        <f>IF(คุณลักษณะรายข้อ!Y37="","",คุณลักษณะรายข้อ!Y37)</f>
        <v/>
      </c>
      <c r="P38" s="439" t="str">
        <f>IF(คุณลักษณะรายข้อ!AD37="","",คุณลักษณะรายข้อ!AD37)</f>
        <v/>
      </c>
      <c r="Q38" s="439" t="str">
        <f>IF(คุณลักษณะรายข้อ!AI37="","",คุณลักษณะรายข้อ!AI37)</f>
        <v/>
      </c>
      <c r="R38" s="439" t="str">
        <f>IF(คุณลักษณะรายข้อ!AO37="","",คุณลักษณะรายข้อ!AO37)</f>
        <v/>
      </c>
      <c r="S38" s="439" t="str">
        <f>IF(คุณลักษณะรายข้อ!AT37="","",คุณลักษณะรายข้อ!AT37)</f>
        <v/>
      </c>
      <c r="T38" s="445" t="str">
        <f>คุณลักษณะ!Y37</f>
        <v/>
      </c>
      <c r="U38" s="445" t="str">
        <f>คุณลักษณะ!AA37</f>
        <v/>
      </c>
      <c r="V38" s="431"/>
    </row>
    <row r="39" spans="2:22" s="50" customFormat="1" ht="15.75" customHeight="1" x14ac:dyDescent="0.4">
      <c r="B39" s="442">
        <v>33</v>
      </c>
      <c r="C39" s="443" t="str">
        <f>IF(นักเรียน!C38="","",นักเรียน!C38)</f>
        <v/>
      </c>
      <c r="D39" s="444" t="str">
        <f>IF(นักเรียน!E38="","",นักเรียน!E38)</f>
        <v/>
      </c>
      <c r="E39" s="439" t="str">
        <f>IF(คะแนน1!AX38="","",คะแนน1!AX38)</f>
        <v/>
      </c>
      <c r="F39" s="439" t="str">
        <f>IF(คะแนน1!AY38="","",คะแนน1!AY38)</f>
        <v/>
      </c>
      <c r="G39" s="436" t="str">
        <f>IF(คิดวิเคราะห์รายข้อ!I38="","",คิดวิเคราะห์รายข้อ!I38)</f>
        <v/>
      </c>
      <c r="H39" s="436" t="str">
        <f>IF(คิดวิเคราะห์รายข้อ!N38="","",คิดวิเคราะห์รายข้อ!N38)</f>
        <v/>
      </c>
      <c r="I39" s="436" t="str">
        <f>IF(คิดวิเคราะห์รายข้อ!R38="","",คิดวิเคราะห์รายข้อ!R38)</f>
        <v/>
      </c>
      <c r="J39" s="445" t="str">
        <f>คิดวิเคราะห์!L38</f>
        <v/>
      </c>
      <c r="K39" s="446" t="str">
        <f>คิดวิเคราะห์!N38</f>
        <v/>
      </c>
      <c r="L39" s="439" t="str">
        <f>IF(คุณลักษณะรายข้อ!K38="","",คุณลักษณะรายข้อ!K38)</f>
        <v/>
      </c>
      <c r="M39" s="439" t="str">
        <f>IF(คุณลักษณะรายข้อ!P38="","",คุณลักษณะรายข้อ!P38)</f>
        <v/>
      </c>
      <c r="N39" s="441" t="str">
        <f>IF(คุณลักษณะรายข้อ!T38="","",คุณลักษณะรายข้อ!T38)</f>
        <v/>
      </c>
      <c r="O39" s="439" t="str">
        <f>IF(คุณลักษณะรายข้อ!Y38="","",คุณลักษณะรายข้อ!Y38)</f>
        <v/>
      </c>
      <c r="P39" s="439" t="str">
        <f>IF(คุณลักษณะรายข้อ!AD38="","",คุณลักษณะรายข้อ!AD38)</f>
        <v/>
      </c>
      <c r="Q39" s="439" t="str">
        <f>IF(คุณลักษณะรายข้อ!AI38="","",คุณลักษณะรายข้อ!AI38)</f>
        <v/>
      </c>
      <c r="R39" s="439" t="str">
        <f>IF(คุณลักษณะรายข้อ!AO38="","",คุณลักษณะรายข้อ!AO38)</f>
        <v/>
      </c>
      <c r="S39" s="439" t="str">
        <f>IF(คุณลักษณะรายข้อ!AT38="","",คุณลักษณะรายข้อ!AT38)</f>
        <v/>
      </c>
      <c r="T39" s="445" t="str">
        <f>คุณลักษณะ!Y38</f>
        <v/>
      </c>
      <c r="U39" s="445" t="str">
        <f>คุณลักษณะ!AA38</f>
        <v/>
      </c>
      <c r="V39" s="431"/>
    </row>
    <row r="40" spans="2:22" s="50" customFormat="1" ht="15.75" customHeight="1" x14ac:dyDescent="0.4">
      <c r="B40" s="442">
        <v>34</v>
      </c>
      <c r="C40" s="443" t="str">
        <f>IF(นักเรียน!C39="","",นักเรียน!C39)</f>
        <v/>
      </c>
      <c r="D40" s="444" t="str">
        <f>IF(นักเรียน!E39="","",นักเรียน!E39)</f>
        <v/>
      </c>
      <c r="E40" s="439" t="str">
        <f>IF(คะแนน1!AX39="","",คะแนน1!AX39)</f>
        <v/>
      </c>
      <c r="F40" s="439" t="str">
        <f>IF(คะแนน1!AY39="","",คะแนน1!AY39)</f>
        <v/>
      </c>
      <c r="G40" s="436" t="str">
        <f>IF(คิดวิเคราะห์รายข้อ!I39="","",คิดวิเคราะห์รายข้อ!I39)</f>
        <v/>
      </c>
      <c r="H40" s="436" t="str">
        <f>IF(คิดวิเคราะห์รายข้อ!N39="","",คิดวิเคราะห์รายข้อ!N39)</f>
        <v/>
      </c>
      <c r="I40" s="436" t="str">
        <f>IF(คิดวิเคราะห์รายข้อ!R39="","",คิดวิเคราะห์รายข้อ!R39)</f>
        <v/>
      </c>
      <c r="J40" s="445" t="str">
        <f>คิดวิเคราะห์!L39</f>
        <v/>
      </c>
      <c r="K40" s="446" t="str">
        <f>คิดวิเคราะห์!N39</f>
        <v/>
      </c>
      <c r="L40" s="439" t="str">
        <f>IF(คุณลักษณะรายข้อ!K39="","",คุณลักษณะรายข้อ!K39)</f>
        <v/>
      </c>
      <c r="M40" s="439" t="str">
        <f>IF(คุณลักษณะรายข้อ!P39="","",คุณลักษณะรายข้อ!P39)</f>
        <v/>
      </c>
      <c r="N40" s="441" t="str">
        <f>IF(คุณลักษณะรายข้อ!T39="","",คุณลักษณะรายข้อ!T39)</f>
        <v/>
      </c>
      <c r="O40" s="439" t="str">
        <f>IF(คุณลักษณะรายข้อ!Y39="","",คุณลักษณะรายข้อ!Y39)</f>
        <v/>
      </c>
      <c r="P40" s="439" t="str">
        <f>IF(คุณลักษณะรายข้อ!AD39="","",คุณลักษณะรายข้อ!AD39)</f>
        <v/>
      </c>
      <c r="Q40" s="439" t="str">
        <f>IF(คุณลักษณะรายข้อ!AI39="","",คุณลักษณะรายข้อ!AI39)</f>
        <v/>
      </c>
      <c r="R40" s="439" t="str">
        <f>IF(คุณลักษณะรายข้อ!AO39="","",คุณลักษณะรายข้อ!AO39)</f>
        <v/>
      </c>
      <c r="S40" s="439" t="str">
        <f>IF(คุณลักษณะรายข้อ!AT39="","",คุณลักษณะรายข้อ!AT39)</f>
        <v/>
      </c>
      <c r="T40" s="445" t="str">
        <f>คุณลักษณะ!Y39</f>
        <v/>
      </c>
      <c r="U40" s="445" t="str">
        <f>คุณลักษณะ!AA39</f>
        <v/>
      </c>
      <c r="V40" s="431"/>
    </row>
    <row r="41" spans="2:22" s="50" customFormat="1" ht="15.75" customHeight="1" x14ac:dyDescent="0.4">
      <c r="B41" s="442">
        <v>35</v>
      </c>
      <c r="C41" s="443" t="str">
        <f>IF(นักเรียน!C40="","",นักเรียน!C40)</f>
        <v/>
      </c>
      <c r="D41" s="444" t="str">
        <f>IF(นักเรียน!E40="","",นักเรียน!E40)</f>
        <v/>
      </c>
      <c r="E41" s="439" t="str">
        <f>IF(คะแนน1!AX40="","",คะแนน1!AX40)</f>
        <v/>
      </c>
      <c r="F41" s="439" t="str">
        <f>IF(คะแนน1!AY40="","",คะแนน1!AY40)</f>
        <v/>
      </c>
      <c r="G41" s="436" t="str">
        <f>IF(คิดวิเคราะห์รายข้อ!I40="","",คิดวิเคราะห์รายข้อ!I40)</f>
        <v/>
      </c>
      <c r="H41" s="436" t="str">
        <f>IF(คิดวิเคราะห์รายข้อ!N40="","",คิดวิเคราะห์รายข้อ!N40)</f>
        <v/>
      </c>
      <c r="I41" s="436" t="str">
        <f>IF(คิดวิเคราะห์รายข้อ!R40="","",คิดวิเคราะห์รายข้อ!R40)</f>
        <v/>
      </c>
      <c r="J41" s="445" t="str">
        <f>คิดวิเคราะห์!L40</f>
        <v/>
      </c>
      <c r="K41" s="446" t="str">
        <f>คิดวิเคราะห์!N40</f>
        <v/>
      </c>
      <c r="L41" s="439" t="str">
        <f>IF(คุณลักษณะรายข้อ!K40="","",คุณลักษณะรายข้อ!K40)</f>
        <v/>
      </c>
      <c r="M41" s="439" t="str">
        <f>IF(คุณลักษณะรายข้อ!P40="","",คุณลักษณะรายข้อ!P40)</f>
        <v/>
      </c>
      <c r="N41" s="441" t="str">
        <f>IF(คุณลักษณะรายข้อ!T40="","",คุณลักษณะรายข้อ!T40)</f>
        <v/>
      </c>
      <c r="O41" s="439" t="str">
        <f>IF(คุณลักษณะรายข้อ!Y40="","",คุณลักษณะรายข้อ!Y40)</f>
        <v/>
      </c>
      <c r="P41" s="439" t="str">
        <f>IF(คุณลักษณะรายข้อ!AD40="","",คุณลักษณะรายข้อ!AD40)</f>
        <v/>
      </c>
      <c r="Q41" s="439" t="str">
        <f>IF(คุณลักษณะรายข้อ!AI40="","",คุณลักษณะรายข้อ!AI40)</f>
        <v/>
      </c>
      <c r="R41" s="439" t="str">
        <f>IF(คุณลักษณะรายข้อ!AO40="","",คุณลักษณะรายข้อ!AO40)</f>
        <v/>
      </c>
      <c r="S41" s="439" t="str">
        <f>IF(คุณลักษณะรายข้อ!AT40="","",คุณลักษณะรายข้อ!AT40)</f>
        <v/>
      </c>
      <c r="T41" s="445" t="str">
        <f>คุณลักษณะ!Y40</f>
        <v/>
      </c>
      <c r="U41" s="445" t="str">
        <f>คุณลักษณะ!AA40</f>
        <v/>
      </c>
      <c r="V41" s="431"/>
    </row>
    <row r="42" spans="2:22" s="50" customFormat="1" ht="15.75" customHeight="1" x14ac:dyDescent="0.4">
      <c r="B42" s="442">
        <v>36</v>
      </c>
      <c r="C42" s="443" t="str">
        <f>IF(นักเรียน!C41="","",นักเรียน!C41)</f>
        <v/>
      </c>
      <c r="D42" s="444" t="str">
        <f>IF(นักเรียน!E41="","",นักเรียน!E41)</f>
        <v/>
      </c>
      <c r="E42" s="439" t="str">
        <f>IF(คะแนน1!AX41="","",คะแนน1!AX41)</f>
        <v/>
      </c>
      <c r="F42" s="439" t="str">
        <f>IF(คะแนน1!AY41="","",คะแนน1!AY41)</f>
        <v/>
      </c>
      <c r="G42" s="436" t="str">
        <f>IF(คิดวิเคราะห์รายข้อ!I41="","",คิดวิเคราะห์รายข้อ!I41)</f>
        <v/>
      </c>
      <c r="H42" s="436" t="str">
        <f>IF(คิดวิเคราะห์รายข้อ!N41="","",คิดวิเคราะห์รายข้อ!N41)</f>
        <v/>
      </c>
      <c r="I42" s="436" t="str">
        <f>IF(คิดวิเคราะห์รายข้อ!R41="","",คิดวิเคราะห์รายข้อ!R41)</f>
        <v/>
      </c>
      <c r="J42" s="445" t="str">
        <f>คิดวิเคราะห์!L41</f>
        <v/>
      </c>
      <c r="K42" s="446" t="str">
        <f>คิดวิเคราะห์!N41</f>
        <v/>
      </c>
      <c r="L42" s="439" t="str">
        <f>IF(คุณลักษณะรายข้อ!K41="","",คุณลักษณะรายข้อ!K41)</f>
        <v/>
      </c>
      <c r="M42" s="439" t="str">
        <f>IF(คุณลักษณะรายข้อ!P41="","",คุณลักษณะรายข้อ!P41)</f>
        <v/>
      </c>
      <c r="N42" s="441" t="str">
        <f>IF(คุณลักษณะรายข้อ!T41="","",คุณลักษณะรายข้อ!T41)</f>
        <v/>
      </c>
      <c r="O42" s="439" t="str">
        <f>IF(คุณลักษณะรายข้อ!Y41="","",คุณลักษณะรายข้อ!Y41)</f>
        <v/>
      </c>
      <c r="P42" s="439" t="str">
        <f>IF(คุณลักษณะรายข้อ!AD41="","",คุณลักษณะรายข้อ!AD41)</f>
        <v/>
      </c>
      <c r="Q42" s="439" t="str">
        <f>IF(คุณลักษณะรายข้อ!AI41="","",คุณลักษณะรายข้อ!AI41)</f>
        <v/>
      </c>
      <c r="R42" s="439" t="str">
        <f>IF(คุณลักษณะรายข้อ!AO41="","",คุณลักษณะรายข้อ!AO41)</f>
        <v/>
      </c>
      <c r="S42" s="439" t="str">
        <f>IF(คุณลักษณะรายข้อ!AT41="","",คุณลักษณะรายข้อ!AT41)</f>
        <v/>
      </c>
      <c r="T42" s="445" t="str">
        <f>คุณลักษณะ!Y41</f>
        <v/>
      </c>
      <c r="U42" s="445" t="str">
        <f>คุณลักษณะ!AA41</f>
        <v/>
      </c>
      <c r="V42" s="431"/>
    </row>
    <row r="43" spans="2:22" s="50" customFormat="1" ht="15.75" customHeight="1" x14ac:dyDescent="0.4">
      <c r="B43" s="442">
        <v>37</v>
      </c>
      <c r="C43" s="443" t="str">
        <f>IF(นักเรียน!C42="","",นักเรียน!C42)</f>
        <v/>
      </c>
      <c r="D43" s="444" t="str">
        <f>IF(นักเรียน!E42="","",นักเรียน!E42)</f>
        <v/>
      </c>
      <c r="E43" s="439" t="str">
        <f>IF(คะแนน1!AX42="","",คะแนน1!AX42)</f>
        <v/>
      </c>
      <c r="F43" s="439" t="str">
        <f>IF(คะแนน1!AY42="","",คะแนน1!AY42)</f>
        <v/>
      </c>
      <c r="G43" s="436" t="str">
        <f>IF(คิดวิเคราะห์รายข้อ!I42="","",คิดวิเคราะห์รายข้อ!I42)</f>
        <v/>
      </c>
      <c r="H43" s="436" t="str">
        <f>IF(คิดวิเคราะห์รายข้อ!N42="","",คิดวิเคราะห์รายข้อ!N42)</f>
        <v/>
      </c>
      <c r="I43" s="436" t="str">
        <f>IF(คิดวิเคราะห์รายข้อ!R42="","",คิดวิเคราะห์รายข้อ!R42)</f>
        <v/>
      </c>
      <c r="J43" s="445" t="str">
        <f>คิดวิเคราะห์!L42</f>
        <v/>
      </c>
      <c r="K43" s="446" t="str">
        <f>คิดวิเคราะห์!N42</f>
        <v/>
      </c>
      <c r="L43" s="439" t="str">
        <f>IF(คุณลักษณะรายข้อ!K42="","",คุณลักษณะรายข้อ!K42)</f>
        <v/>
      </c>
      <c r="M43" s="439" t="str">
        <f>IF(คุณลักษณะรายข้อ!P42="","",คุณลักษณะรายข้อ!P42)</f>
        <v/>
      </c>
      <c r="N43" s="441" t="str">
        <f>IF(คุณลักษณะรายข้อ!T42="","",คุณลักษณะรายข้อ!T42)</f>
        <v/>
      </c>
      <c r="O43" s="439" t="str">
        <f>IF(คุณลักษณะรายข้อ!Y42="","",คุณลักษณะรายข้อ!Y42)</f>
        <v/>
      </c>
      <c r="P43" s="439" t="str">
        <f>IF(คุณลักษณะรายข้อ!AD42="","",คุณลักษณะรายข้อ!AD42)</f>
        <v/>
      </c>
      <c r="Q43" s="439" t="str">
        <f>IF(คุณลักษณะรายข้อ!AI42="","",คุณลักษณะรายข้อ!AI42)</f>
        <v/>
      </c>
      <c r="R43" s="439" t="str">
        <f>IF(คุณลักษณะรายข้อ!AO42="","",คุณลักษณะรายข้อ!AO42)</f>
        <v/>
      </c>
      <c r="S43" s="439" t="str">
        <f>IF(คุณลักษณะรายข้อ!AT42="","",คุณลักษณะรายข้อ!AT42)</f>
        <v/>
      </c>
      <c r="T43" s="445" t="str">
        <f>คุณลักษณะ!Y42</f>
        <v/>
      </c>
      <c r="U43" s="445" t="str">
        <f>คุณลักษณะ!AA42</f>
        <v/>
      </c>
      <c r="V43" s="431"/>
    </row>
    <row r="44" spans="2:22" s="50" customFormat="1" ht="15.75" customHeight="1" x14ac:dyDescent="0.4">
      <c r="B44" s="442">
        <v>38</v>
      </c>
      <c r="C44" s="443" t="str">
        <f>IF(นักเรียน!C43="","",นักเรียน!C43)</f>
        <v/>
      </c>
      <c r="D44" s="444" t="str">
        <f>IF(นักเรียน!E43="","",นักเรียน!E43)</f>
        <v/>
      </c>
      <c r="E44" s="439" t="str">
        <f>IF(คะแนน1!AX43="","",คะแนน1!AX43)</f>
        <v/>
      </c>
      <c r="F44" s="439" t="str">
        <f>IF(คะแนน1!AY43="","",คะแนน1!AY43)</f>
        <v/>
      </c>
      <c r="G44" s="436" t="str">
        <f>IF(คิดวิเคราะห์รายข้อ!I43="","",คิดวิเคราะห์รายข้อ!I43)</f>
        <v/>
      </c>
      <c r="H44" s="436" t="str">
        <f>IF(คิดวิเคราะห์รายข้อ!N43="","",คิดวิเคราะห์รายข้อ!N43)</f>
        <v/>
      </c>
      <c r="I44" s="436" t="str">
        <f>IF(คิดวิเคราะห์รายข้อ!R43="","",คิดวิเคราะห์รายข้อ!R43)</f>
        <v/>
      </c>
      <c r="J44" s="445" t="str">
        <f>คิดวิเคราะห์!L43</f>
        <v/>
      </c>
      <c r="K44" s="446" t="str">
        <f>คิดวิเคราะห์!N43</f>
        <v/>
      </c>
      <c r="L44" s="439" t="str">
        <f>IF(คุณลักษณะรายข้อ!K43="","",คุณลักษณะรายข้อ!K43)</f>
        <v/>
      </c>
      <c r="M44" s="439" t="str">
        <f>IF(คุณลักษณะรายข้อ!P43="","",คุณลักษณะรายข้อ!P43)</f>
        <v/>
      </c>
      <c r="N44" s="441" t="str">
        <f>IF(คุณลักษณะรายข้อ!T43="","",คุณลักษณะรายข้อ!T43)</f>
        <v/>
      </c>
      <c r="O44" s="439" t="str">
        <f>IF(คุณลักษณะรายข้อ!Y43="","",คุณลักษณะรายข้อ!Y43)</f>
        <v/>
      </c>
      <c r="P44" s="439" t="str">
        <f>IF(คุณลักษณะรายข้อ!AD43="","",คุณลักษณะรายข้อ!AD43)</f>
        <v/>
      </c>
      <c r="Q44" s="439" t="str">
        <f>IF(คุณลักษณะรายข้อ!AI43="","",คุณลักษณะรายข้อ!AI43)</f>
        <v/>
      </c>
      <c r="R44" s="439" t="str">
        <f>IF(คุณลักษณะรายข้อ!AO43="","",คุณลักษณะรายข้อ!AO43)</f>
        <v/>
      </c>
      <c r="S44" s="439" t="str">
        <f>IF(คุณลักษณะรายข้อ!AT43="","",คุณลักษณะรายข้อ!AT43)</f>
        <v/>
      </c>
      <c r="T44" s="445" t="str">
        <f>คุณลักษณะ!Y43</f>
        <v/>
      </c>
      <c r="U44" s="445" t="str">
        <f>คุณลักษณะ!AA43</f>
        <v/>
      </c>
      <c r="V44" s="431"/>
    </row>
    <row r="45" spans="2:22" s="50" customFormat="1" ht="15.75" customHeight="1" x14ac:dyDescent="0.4">
      <c r="B45" s="442">
        <v>39</v>
      </c>
      <c r="C45" s="443" t="str">
        <f>IF(นักเรียน!C44="","",นักเรียน!C44)</f>
        <v/>
      </c>
      <c r="D45" s="444" t="str">
        <f>IF(นักเรียน!E44="","",นักเรียน!E44)</f>
        <v/>
      </c>
      <c r="E45" s="439" t="str">
        <f>IF(คะแนน1!AX44="","",คะแนน1!AX44)</f>
        <v/>
      </c>
      <c r="F45" s="439" t="str">
        <f>IF(คะแนน1!AY44="","",คะแนน1!AY44)</f>
        <v/>
      </c>
      <c r="G45" s="436" t="str">
        <f>IF(คิดวิเคราะห์รายข้อ!I44="","",คิดวิเคราะห์รายข้อ!I44)</f>
        <v/>
      </c>
      <c r="H45" s="436" t="str">
        <f>IF(คิดวิเคราะห์รายข้อ!N44="","",คิดวิเคราะห์รายข้อ!N44)</f>
        <v/>
      </c>
      <c r="I45" s="436" t="str">
        <f>IF(คิดวิเคราะห์รายข้อ!R44="","",คิดวิเคราะห์รายข้อ!R44)</f>
        <v/>
      </c>
      <c r="J45" s="445" t="str">
        <f>คิดวิเคราะห์!L44</f>
        <v/>
      </c>
      <c r="K45" s="446" t="str">
        <f>คิดวิเคราะห์!N44</f>
        <v/>
      </c>
      <c r="L45" s="439" t="str">
        <f>IF(คุณลักษณะรายข้อ!K44="","",คุณลักษณะรายข้อ!K44)</f>
        <v/>
      </c>
      <c r="M45" s="439" t="str">
        <f>IF(คุณลักษณะรายข้อ!P44="","",คุณลักษณะรายข้อ!P44)</f>
        <v/>
      </c>
      <c r="N45" s="441" t="str">
        <f>IF(คุณลักษณะรายข้อ!T44="","",คุณลักษณะรายข้อ!T44)</f>
        <v/>
      </c>
      <c r="O45" s="439" t="str">
        <f>IF(คุณลักษณะรายข้อ!Y44="","",คุณลักษณะรายข้อ!Y44)</f>
        <v/>
      </c>
      <c r="P45" s="439" t="str">
        <f>IF(คุณลักษณะรายข้อ!AD44="","",คุณลักษณะรายข้อ!AD44)</f>
        <v/>
      </c>
      <c r="Q45" s="439" t="str">
        <f>IF(คุณลักษณะรายข้อ!AI44="","",คุณลักษณะรายข้อ!AI44)</f>
        <v/>
      </c>
      <c r="R45" s="439" t="str">
        <f>IF(คุณลักษณะรายข้อ!AO44="","",คุณลักษณะรายข้อ!AO44)</f>
        <v/>
      </c>
      <c r="S45" s="439" t="str">
        <f>IF(คุณลักษณะรายข้อ!AT44="","",คุณลักษณะรายข้อ!AT44)</f>
        <v/>
      </c>
      <c r="T45" s="445" t="str">
        <f>คุณลักษณะ!Y44</f>
        <v/>
      </c>
      <c r="U45" s="445" t="str">
        <f>คุณลักษณะ!AA44</f>
        <v/>
      </c>
      <c r="V45" s="431"/>
    </row>
    <row r="46" spans="2:22" s="50" customFormat="1" ht="15.75" customHeight="1" x14ac:dyDescent="0.4">
      <c r="B46" s="442">
        <v>40</v>
      </c>
      <c r="C46" s="443" t="str">
        <f>IF(นักเรียน!C45="","",นักเรียน!C45)</f>
        <v/>
      </c>
      <c r="D46" s="444" t="str">
        <f>IF(นักเรียน!E45="","",นักเรียน!E45)</f>
        <v/>
      </c>
      <c r="E46" s="439" t="str">
        <f>IF(คะแนน1!AX45="","",คะแนน1!AX45)</f>
        <v/>
      </c>
      <c r="F46" s="439" t="str">
        <f>IF(คะแนน1!AY45="","",คะแนน1!AY45)</f>
        <v/>
      </c>
      <c r="G46" s="436" t="str">
        <f>IF(คิดวิเคราะห์รายข้อ!I45="","",คิดวิเคราะห์รายข้อ!I45)</f>
        <v/>
      </c>
      <c r="H46" s="436" t="str">
        <f>IF(คิดวิเคราะห์รายข้อ!N45="","",คิดวิเคราะห์รายข้อ!N45)</f>
        <v/>
      </c>
      <c r="I46" s="436" t="str">
        <f>IF(คิดวิเคราะห์รายข้อ!R45="","",คิดวิเคราะห์รายข้อ!R45)</f>
        <v/>
      </c>
      <c r="J46" s="445" t="str">
        <f>คิดวิเคราะห์!L45</f>
        <v/>
      </c>
      <c r="K46" s="446" t="str">
        <f>คิดวิเคราะห์!N45</f>
        <v/>
      </c>
      <c r="L46" s="439" t="str">
        <f>IF(คุณลักษณะรายข้อ!K45="","",คุณลักษณะรายข้อ!K45)</f>
        <v/>
      </c>
      <c r="M46" s="439" t="str">
        <f>IF(คุณลักษณะรายข้อ!P45="","",คุณลักษณะรายข้อ!P45)</f>
        <v/>
      </c>
      <c r="N46" s="441" t="str">
        <f>IF(คุณลักษณะรายข้อ!T45="","",คุณลักษณะรายข้อ!T45)</f>
        <v/>
      </c>
      <c r="O46" s="439" t="str">
        <f>IF(คุณลักษณะรายข้อ!Y45="","",คุณลักษณะรายข้อ!Y45)</f>
        <v/>
      </c>
      <c r="P46" s="439" t="str">
        <f>IF(คุณลักษณะรายข้อ!AD45="","",คุณลักษณะรายข้อ!AD45)</f>
        <v/>
      </c>
      <c r="Q46" s="439" t="str">
        <f>IF(คุณลักษณะรายข้อ!AI45="","",คุณลักษณะรายข้อ!AI45)</f>
        <v/>
      </c>
      <c r="R46" s="439" t="str">
        <f>IF(คุณลักษณะรายข้อ!AO45="","",คุณลักษณะรายข้อ!AO45)</f>
        <v/>
      </c>
      <c r="S46" s="439" t="str">
        <f>IF(คุณลักษณะรายข้อ!AT45="","",คุณลักษณะรายข้อ!AT45)</f>
        <v/>
      </c>
      <c r="T46" s="445" t="str">
        <f>คุณลักษณะ!Y45</f>
        <v/>
      </c>
      <c r="U46" s="445" t="str">
        <f>คุณลักษณะ!AA45</f>
        <v/>
      </c>
      <c r="V46" s="431"/>
    </row>
    <row r="47" spans="2:22" s="50" customFormat="1" ht="15.75" customHeight="1" x14ac:dyDescent="0.4">
      <c r="B47" s="442">
        <v>41</v>
      </c>
      <c r="C47" s="443" t="str">
        <f>IF(นักเรียน!C46="","",นักเรียน!C46)</f>
        <v/>
      </c>
      <c r="D47" s="444" t="str">
        <f>IF(นักเรียน!E46="","",นักเรียน!E46)</f>
        <v/>
      </c>
      <c r="E47" s="439" t="str">
        <f>IF(คะแนน1!AX46="","",คะแนน1!AX46)</f>
        <v/>
      </c>
      <c r="F47" s="439" t="str">
        <f>IF(คะแนน1!AY46="","",คะแนน1!AY46)</f>
        <v/>
      </c>
      <c r="G47" s="436" t="str">
        <f>IF(คิดวิเคราะห์รายข้อ!I46="","",คิดวิเคราะห์รายข้อ!I46)</f>
        <v/>
      </c>
      <c r="H47" s="436" t="str">
        <f>IF(คิดวิเคราะห์รายข้อ!N46="","",คิดวิเคราะห์รายข้อ!N46)</f>
        <v/>
      </c>
      <c r="I47" s="436" t="str">
        <f>IF(คิดวิเคราะห์รายข้อ!R46="","",คิดวิเคราะห์รายข้อ!R46)</f>
        <v/>
      </c>
      <c r="J47" s="445" t="str">
        <f>คิดวิเคราะห์!L46</f>
        <v/>
      </c>
      <c r="K47" s="446" t="str">
        <f>คิดวิเคราะห์!N46</f>
        <v/>
      </c>
      <c r="L47" s="439" t="str">
        <f>IF(คุณลักษณะรายข้อ!K46="","",คุณลักษณะรายข้อ!K46)</f>
        <v/>
      </c>
      <c r="M47" s="439" t="str">
        <f>IF(คุณลักษณะรายข้อ!P46="","",คุณลักษณะรายข้อ!P46)</f>
        <v/>
      </c>
      <c r="N47" s="441" t="str">
        <f>IF(คุณลักษณะรายข้อ!T46="","",คุณลักษณะรายข้อ!T46)</f>
        <v/>
      </c>
      <c r="O47" s="439" t="str">
        <f>IF(คุณลักษณะรายข้อ!Y46="","",คุณลักษณะรายข้อ!Y46)</f>
        <v/>
      </c>
      <c r="P47" s="439" t="str">
        <f>IF(คุณลักษณะรายข้อ!AD46="","",คุณลักษณะรายข้อ!AD46)</f>
        <v/>
      </c>
      <c r="Q47" s="439" t="str">
        <f>IF(คุณลักษณะรายข้อ!AI46="","",คุณลักษณะรายข้อ!AI46)</f>
        <v/>
      </c>
      <c r="R47" s="439" t="str">
        <f>IF(คุณลักษณะรายข้อ!AO46="","",คุณลักษณะรายข้อ!AO46)</f>
        <v/>
      </c>
      <c r="S47" s="439" t="str">
        <f>IF(คุณลักษณะรายข้อ!AT46="","",คุณลักษณะรายข้อ!AT46)</f>
        <v/>
      </c>
      <c r="T47" s="445" t="str">
        <f>คุณลักษณะ!Y46</f>
        <v/>
      </c>
      <c r="U47" s="445" t="str">
        <f>คุณลักษณะ!AA46</f>
        <v/>
      </c>
      <c r="V47" s="431"/>
    </row>
    <row r="48" spans="2:22" s="50" customFormat="1" ht="15.75" customHeight="1" x14ac:dyDescent="0.4">
      <c r="B48" s="442">
        <v>42</v>
      </c>
      <c r="C48" s="443" t="str">
        <f>IF(นักเรียน!C47="","",นักเรียน!C47)</f>
        <v/>
      </c>
      <c r="D48" s="444" t="str">
        <f>IF(นักเรียน!E47="","",นักเรียน!E47)</f>
        <v/>
      </c>
      <c r="E48" s="439" t="str">
        <f>IF(คะแนน1!AX47="","",คะแนน1!AX47)</f>
        <v/>
      </c>
      <c r="F48" s="439" t="str">
        <f>IF(คะแนน1!AY47="","",คะแนน1!AY47)</f>
        <v/>
      </c>
      <c r="G48" s="436" t="str">
        <f>IF(คิดวิเคราะห์รายข้อ!I47="","",คิดวิเคราะห์รายข้อ!I47)</f>
        <v/>
      </c>
      <c r="H48" s="436" t="str">
        <f>IF(คิดวิเคราะห์รายข้อ!N47="","",คิดวิเคราะห์รายข้อ!N47)</f>
        <v/>
      </c>
      <c r="I48" s="436" t="str">
        <f>IF(คิดวิเคราะห์รายข้อ!R47="","",คิดวิเคราะห์รายข้อ!R47)</f>
        <v/>
      </c>
      <c r="J48" s="445" t="str">
        <f>คิดวิเคราะห์!L47</f>
        <v/>
      </c>
      <c r="K48" s="446" t="str">
        <f>คิดวิเคราะห์!N47</f>
        <v/>
      </c>
      <c r="L48" s="439" t="str">
        <f>IF(คุณลักษณะรายข้อ!K47="","",คุณลักษณะรายข้อ!K47)</f>
        <v/>
      </c>
      <c r="M48" s="439" t="str">
        <f>IF(คุณลักษณะรายข้อ!P47="","",คุณลักษณะรายข้อ!P47)</f>
        <v/>
      </c>
      <c r="N48" s="441" t="str">
        <f>IF(คุณลักษณะรายข้อ!T47="","",คุณลักษณะรายข้อ!T47)</f>
        <v/>
      </c>
      <c r="O48" s="439" t="str">
        <f>IF(คุณลักษณะรายข้อ!Y47="","",คุณลักษณะรายข้อ!Y47)</f>
        <v/>
      </c>
      <c r="P48" s="439" t="str">
        <f>IF(คุณลักษณะรายข้อ!AD47="","",คุณลักษณะรายข้อ!AD47)</f>
        <v/>
      </c>
      <c r="Q48" s="439" t="str">
        <f>IF(คุณลักษณะรายข้อ!AI47="","",คุณลักษณะรายข้อ!AI47)</f>
        <v/>
      </c>
      <c r="R48" s="439" t="str">
        <f>IF(คุณลักษณะรายข้อ!AO47="","",คุณลักษณะรายข้อ!AO47)</f>
        <v/>
      </c>
      <c r="S48" s="439" t="str">
        <f>IF(คุณลักษณะรายข้อ!AT47="","",คุณลักษณะรายข้อ!AT47)</f>
        <v/>
      </c>
      <c r="T48" s="445" t="str">
        <f>คุณลักษณะ!Y47</f>
        <v/>
      </c>
      <c r="U48" s="445" t="str">
        <f>คุณลักษณะ!AA47</f>
        <v/>
      </c>
      <c r="V48" s="431"/>
    </row>
    <row r="49" spans="2:22" s="50" customFormat="1" ht="15.75" customHeight="1" x14ac:dyDescent="0.4">
      <c r="B49" s="442">
        <v>43</v>
      </c>
      <c r="C49" s="443" t="str">
        <f>IF(นักเรียน!C48="","",นักเรียน!C48)</f>
        <v/>
      </c>
      <c r="D49" s="444" t="str">
        <f>IF(นักเรียน!E48="","",นักเรียน!E48)</f>
        <v/>
      </c>
      <c r="E49" s="439" t="str">
        <f>IF(คะแนน1!AX48="","",คะแนน1!AX48)</f>
        <v/>
      </c>
      <c r="F49" s="439" t="str">
        <f>IF(คะแนน1!AY48="","",คะแนน1!AY48)</f>
        <v/>
      </c>
      <c r="G49" s="436" t="str">
        <f>IF(คิดวิเคราะห์รายข้อ!I48="","",คิดวิเคราะห์รายข้อ!I48)</f>
        <v/>
      </c>
      <c r="H49" s="436" t="str">
        <f>IF(คิดวิเคราะห์รายข้อ!N48="","",คิดวิเคราะห์รายข้อ!N48)</f>
        <v/>
      </c>
      <c r="I49" s="436" t="str">
        <f>IF(คิดวิเคราะห์รายข้อ!R48="","",คิดวิเคราะห์รายข้อ!R48)</f>
        <v/>
      </c>
      <c r="J49" s="445" t="str">
        <f>คิดวิเคราะห์!L48</f>
        <v/>
      </c>
      <c r="K49" s="446" t="str">
        <f>คิดวิเคราะห์!N48</f>
        <v/>
      </c>
      <c r="L49" s="439" t="str">
        <f>IF(คุณลักษณะรายข้อ!K48="","",คุณลักษณะรายข้อ!K48)</f>
        <v/>
      </c>
      <c r="M49" s="439" t="str">
        <f>IF(คุณลักษณะรายข้อ!P48="","",คุณลักษณะรายข้อ!P48)</f>
        <v/>
      </c>
      <c r="N49" s="441" t="str">
        <f>IF(คุณลักษณะรายข้อ!T48="","",คุณลักษณะรายข้อ!T48)</f>
        <v/>
      </c>
      <c r="O49" s="439" t="str">
        <f>IF(คุณลักษณะรายข้อ!Y48="","",คุณลักษณะรายข้อ!Y48)</f>
        <v/>
      </c>
      <c r="P49" s="439" t="str">
        <f>IF(คุณลักษณะรายข้อ!AD48="","",คุณลักษณะรายข้อ!AD48)</f>
        <v/>
      </c>
      <c r="Q49" s="439" t="str">
        <f>IF(คุณลักษณะรายข้อ!AI48="","",คุณลักษณะรายข้อ!AI48)</f>
        <v/>
      </c>
      <c r="R49" s="439" t="str">
        <f>IF(คุณลักษณะรายข้อ!AO48="","",คุณลักษณะรายข้อ!AO48)</f>
        <v/>
      </c>
      <c r="S49" s="439" t="str">
        <f>IF(คุณลักษณะรายข้อ!AT48="","",คุณลักษณะรายข้อ!AT48)</f>
        <v/>
      </c>
      <c r="T49" s="445" t="str">
        <f>คุณลักษณะ!Y48</f>
        <v/>
      </c>
      <c r="U49" s="445" t="str">
        <f>คุณลักษณะ!AA48</f>
        <v/>
      </c>
      <c r="V49" s="431"/>
    </row>
    <row r="50" spans="2:22" s="50" customFormat="1" ht="15.75" customHeight="1" x14ac:dyDescent="0.4">
      <c r="B50" s="442">
        <v>44</v>
      </c>
      <c r="C50" s="443" t="str">
        <f>IF(นักเรียน!C49="","",นักเรียน!C49)</f>
        <v/>
      </c>
      <c r="D50" s="444" t="str">
        <f>IF(นักเรียน!E49="","",นักเรียน!E49)</f>
        <v/>
      </c>
      <c r="E50" s="439" t="str">
        <f>IF(คะแนน1!AX49="","",คะแนน1!AX49)</f>
        <v/>
      </c>
      <c r="F50" s="439" t="str">
        <f>IF(คะแนน1!AY49="","",คะแนน1!AY49)</f>
        <v/>
      </c>
      <c r="G50" s="436" t="str">
        <f>IF(คิดวิเคราะห์รายข้อ!I49="","",คิดวิเคราะห์รายข้อ!I49)</f>
        <v/>
      </c>
      <c r="H50" s="436" t="str">
        <f>IF(คิดวิเคราะห์รายข้อ!N49="","",คิดวิเคราะห์รายข้อ!N49)</f>
        <v/>
      </c>
      <c r="I50" s="436" t="str">
        <f>IF(คิดวิเคราะห์รายข้อ!R49="","",คิดวิเคราะห์รายข้อ!R49)</f>
        <v/>
      </c>
      <c r="J50" s="445" t="str">
        <f>คิดวิเคราะห์!L49</f>
        <v/>
      </c>
      <c r="K50" s="446" t="str">
        <f>คิดวิเคราะห์!N49</f>
        <v/>
      </c>
      <c r="L50" s="439" t="str">
        <f>IF(คุณลักษณะรายข้อ!K49="","",คุณลักษณะรายข้อ!K49)</f>
        <v/>
      </c>
      <c r="M50" s="439" t="str">
        <f>IF(คุณลักษณะรายข้อ!P49="","",คุณลักษณะรายข้อ!P49)</f>
        <v/>
      </c>
      <c r="N50" s="441" t="str">
        <f>IF(คุณลักษณะรายข้อ!T49="","",คุณลักษณะรายข้อ!T49)</f>
        <v/>
      </c>
      <c r="O50" s="439" t="str">
        <f>IF(คุณลักษณะรายข้อ!Y49="","",คุณลักษณะรายข้อ!Y49)</f>
        <v/>
      </c>
      <c r="P50" s="439" t="str">
        <f>IF(คุณลักษณะรายข้อ!AD49="","",คุณลักษณะรายข้อ!AD49)</f>
        <v/>
      </c>
      <c r="Q50" s="439" t="str">
        <f>IF(คุณลักษณะรายข้อ!AI49="","",คุณลักษณะรายข้อ!AI49)</f>
        <v/>
      </c>
      <c r="R50" s="439" t="str">
        <f>IF(คุณลักษณะรายข้อ!AO49="","",คุณลักษณะรายข้อ!AO49)</f>
        <v/>
      </c>
      <c r="S50" s="439" t="str">
        <f>IF(คุณลักษณะรายข้อ!AT49="","",คุณลักษณะรายข้อ!AT49)</f>
        <v/>
      </c>
      <c r="T50" s="445" t="str">
        <f>คุณลักษณะ!Y49</f>
        <v/>
      </c>
      <c r="U50" s="445" t="str">
        <f>คุณลักษณะ!AA49</f>
        <v/>
      </c>
      <c r="V50" s="431"/>
    </row>
    <row r="51" spans="2:22" s="50" customFormat="1" ht="15.75" customHeight="1" x14ac:dyDescent="0.4">
      <c r="B51" s="442">
        <v>45</v>
      </c>
      <c r="C51" s="443" t="str">
        <f>IF(นักเรียน!C50="","",นักเรียน!C50)</f>
        <v/>
      </c>
      <c r="D51" s="444" t="str">
        <f>IF(นักเรียน!E50="","",นักเรียน!E50)</f>
        <v/>
      </c>
      <c r="E51" s="439" t="str">
        <f>IF(คะแนน1!AX50="","",คะแนน1!AX50)</f>
        <v/>
      </c>
      <c r="F51" s="439" t="str">
        <f>IF(คะแนน1!AY50="","",คะแนน1!AY50)</f>
        <v/>
      </c>
      <c r="G51" s="436" t="str">
        <f>IF(คิดวิเคราะห์รายข้อ!I50="","",คิดวิเคราะห์รายข้อ!I50)</f>
        <v/>
      </c>
      <c r="H51" s="436" t="str">
        <f>IF(คิดวิเคราะห์รายข้อ!N50="","",คิดวิเคราะห์รายข้อ!N50)</f>
        <v/>
      </c>
      <c r="I51" s="436" t="str">
        <f>IF(คิดวิเคราะห์รายข้อ!R50="","",คิดวิเคราะห์รายข้อ!R50)</f>
        <v/>
      </c>
      <c r="J51" s="445" t="str">
        <f>คิดวิเคราะห์!L50</f>
        <v/>
      </c>
      <c r="K51" s="446" t="str">
        <f>คิดวิเคราะห์!N50</f>
        <v/>
      </c>
      <c r="L51" s="439" t="str">
        <f>IF(คุณลักษณะรายข้อ!K50="","",คุณลักษณะรายข้อ!K50)</f>
        <v/>
      </c>
      <c r="M51" s="439" t="str">
        <f>IF(คุณลักษณะรายข้อ!P50="","",คุณลักษณะรายข้อ!P50)</f>
        <v/>
      </c>
      <c r="N51" s="441" t="str">
        <f>IF(คุณลักษณะรายข้อ!T50="","",คุณลักษณะรายข้อ!T50)</f>
        <v/>
      </c>
      <c r="O51" s="439" t="str">
        <f>IF(คุณลักษณะรายข้อ!Y50="","",คุณลักษณะรายข้อ!Y50)</f>
        <v/>
      </c>
      <c r="P51" s="439" t="str">
        <f>IF(คุณลักษณะรายข้อ!AD50="","",คุณลักษณะรายข้อ!AD50)</f>
        <v/>
      </c>
      <c r="Q51" s="439" t="str">
        <f>IF(คุณลักษณะรายข้อ!AI50="","",คุณลักษณะรายข้อ!AI50)</f>
        <v/>
      </c>
      <c r="R51" s="439" t="str">
        <f>IF(คุณลักษณะรายข้อ!AO50="","",คุณลักษณะรายข้อ!AO50)</f>
        <v/>
      </c>
      <c r="S51" s="439" t="str">
        <f>IF(คุณลักษณะรายข้อ!AT50="","",คุณลักษณะรายข้อ!AT50)</f>
        <v/>
      </c>
      <c r="T51" s="445" t="str">
        <f>คุณลักษณะ!Y50</f>
        <v/>
      </c>
      <c r="U51" s="445" t="str">
        <f>คุณลักษณะ!AA50</f>
        <v/>
      </c>
      <c r="V51" s="431"/>
    </row>
    <row r="52" spans="2:22" s="50" customFormat="1" ht="15.75" customHeight="1" x14ac:dyDescent="0.4">
      <c r="B52" s="442">
        <v>46</v>
      </c>
      <c r="C52" s="443" t="str">
        <f>IF(นักเรียน!C51="","",นักเรียน!C51)</f>
        <v/>
      </c>
      <c r="D52" s="444" t="str">
        <f>IF(นักเรียน!E51="","",นักเรียน!E51)</f>
        <v/>
      </c>
      <c r="E52" s="439" t="str">
        <f>IF(คะแนน1!AX51="","",คะแนน1!AX51)</f>
        <v/>
      </c>
      <c r="F52" s="439" t="str">
        <f>IF(คะแนน1!AY51="","",คะแนน1!AY51)</f>
        <v/>
      </c>
      <c r="G52" s="436" t="str">
        <f>IF(คิดวิเคราะห์รายข้อ!I51="","",คิดวิเคราะห์รายข้อ!I51)</f>
        <v/>
      </c>
      <c r="H52" s="436" t="str">
        <f>IF(คิดวิเคราะห์รายข้อ!N51="","",คิดวิเคราะห์รายข้อ!N51)</f>
        <v/>
      </c>
      <c r="I52" s="436" t="str">
        <f>IF(คิดวิเคราะห์รายข้อ!R51="","",คิดวิเคราะห์รายข้อ!R51)</f>
        <v/>
      </c>
      <c r="J52" s="445" t="str">
        <f>คิดวิเคราะห์!L51</f>
        <v/>
      </c>
      <c r="K52" s="446" t="str">
        <f>คิดวิเคราะห์!N51</f>
        <v/>
      </c>
      <c r="L52" s="439" t="str">
        <f>IF(คุณลักษณะรายข้อ!K51="","",คุณลักษณะรายข้อ!K51)</f>
        <v/>
      </c>
      <c r="M52" s="439" t="str">
        <f>IF(คุณลักษณะรายข้อ!P51="","",คุณลักษณะรายข้อ!P51)</f>
        <v/>
      </c>
      <c r="N52" s="441" t="str">
        <f>IF(คุณลักษณะรายข้อ!T51="","",คุณลักษณะรายข้อ!T51)</f>
        <v/>
      </c>
      <c r="O52" s="439" t="str">
        <f>IF(คุณลักษณะรายข้อ!Y51="","",คุณลักษณะรายข้อ!Y51)</f>
        <v/>
      </c>
      <c r="P52" s="439" t="str">
        <f>IF(คุณลักษณะรายข้อ!AD51="","",คุณลักษณะรายข้อ!AD51)</f>
        <v/>
      </c>
      <c r="Q52" s="439" t="str">
        <f>IF(คุณลักษณะรายข้อ!AI51="","",คุณลักษณะรายข้อ!AI51)</f>
        <v/>
      </c>
      <c r="R52" s="439" t="str">
        <f>IF(คุณลักษณะรายข้อ!AO51="","",คุณลักษณะรายข้อ!AO51)</f>
        <v/>
      </c>
      <c r="S52" s="439" t="str">
        <f>IF(คุณลักษณะรายข้อ!AT51="","",คุณลักษณะรายข้อ!AT51)</f>
        <v/>
      </c>
      <c r="T52" s="445" t="str">
        <f>คุณลักษณะ!Y51</f>
        <v/>
      </c>
      <c r="U52" s="445" t="str">
        <f>คุณลักษณะ!AA51</f>
        <v/>
      </c>
      <c r="V52" s="431"/>
    </row>
    <row r="53" spans="2:22" s="50" customFormat="1" ht="15.75" customHeight="1" x14ac:dyDescent="0.4">
      <c r="B53" s="442">
        <v>47</v>
      </c>
      <c r="C53" s="443" t="str">
        <f>IF(นักเรียน!C52="","",นักเรียน!C52)</f>
        <v/>
      </c>
      <c r="D53" s="444" t="str">
        <f>IF(นักเรียน!E52="","",นักเรียน!E52)</f>
        <v/>
      </c>
      <c r="E53" s="439" t="str">
        <f>IF(คะแนน1!AX52="","",คะแนน1!AX52)</f>
        <v/>
      </c>
      <c r="F53" s="439" t="str">
        <f>IF(คะแนน1!AY52="","",คะแนน1!AY52)</f>
        <v/>
      </c>
      <c r="G53" s="436" t="str">
        <f>IF(คิดวิเคราะห์รายข้อ!I52="","",คิดวิเคราะห์รายข้อ!I52)</f>
        <v/>
      </c>
      <c r="H53" s="436" t="str">
        <f>IF(คิดวิเคราะห์รายข้อ!N52="","",คิดวิเคราะห์รายข้อ!N52)</f>
        <v/>
      </c>
      <c r="I53" s="436" t="str">
        <f>IF(คิดวิเคราะห์รายข้อ!R52="","",คิดวิเคราะห์รายข้อ!R52)</f>
        <v/>
      </c>
      <c r="J53" s="445" t="str">
        <f>คิดวิเคราะห์!L52</f>
        <v/>
      </c>
      <c r="K53" s="446" t="str">
        <f>คิดวิเคราะห์!N52</f>
        <v/>
      </c>
      <c r="L53" s="439" t="str">
        <f>IF(คุณลักษณะรายข้อ!K52="","",คุณลักษณะรายข้อ!K52)</f>
        <v/>
      </c>
      <c r="M53" s="439" t="str">
        <f>IF(คุณลักษณะรายข้อ!P52="","",คุณลักษณะรายข้อ!P52)</f>
        <v/>
      </c>
      <c r="N53" s="441" t="str">
        <f>IF(คุณลักษณะรายข้อ!T52="","",คุณลักษณะรายข้อ!T52)</f>
        <v/>
      </c>
      <c r="O53" s="439" t="str">
        <f>IF(คุณลักษณะรายข้อ!Y52="","",คุณลักษณะรายข้อ!Y52)</f>
        <v/>
      </c>
      <c r="P53" s="439" t="str">
        <f>IF(คุณลักษณะรายข้อ!AD52="","",คุณลักษณะรายข้อ!AD52)</f>
        <v/>
      </c>
      <c r="Q53" s="439" t="str">
        <f>IF(คุณลักษณะรายข้อ!AI52="","",คุณลักษณะรายข้อ!AI52)</f>
        <v/>
      </c>
      <c r="R53" s="439" t="str">
        <f>IF(คุณลักษณะรายข้อ!AO52="","",คุณลักษณะรายข้อ!AO52)</f>
        <v/>
      </c>
      <c r="S53" s="439" t="str">
        <f>IF(คุณลักษณะรายข้อ!AT52="","",คุณลักษณะรายข้อ!AT52)</f>
        <v/>
      </c>
      <c r="T53" s="445" t="str">
        <f>คุณลักษณะ!Y52</f>
        <v/>
      </c>
      <c r="U53" s="445" t="str">
        <f>คุณลักษณะ!AA52</f>
        <v/>
      </c>
      <c r="V53" s="431"/>
    </row>
    <row r="54" spans="2:22" s="50" customFormat="1" ht="15.75" customHeight="1" x14ac:dyDescent="0.4">
      <c r="B54" s="442">
        <v>48</v>
      </c>
      <c r="C54" s="443" t="str">
        <f>IF(นักเรียน!C53="","",นักเรียน!C53)</f>
        <v/>
      </c>
      <c r="D54" s="444" t="str">
        <f>IF(นักเรียน!E53="","",นักเรียน!E53)</f>
        <v/>
      </c>
      <c r="E54" s="439" t="str">
        <f>IF(คะแนน1!AX53="","",คะแนน1!AX53)</f>
        <v/>
      </c>
      <c r="F54" s="439" t="str">
        <f>IF(คะแนน1!AY53="","",คะแนน1!AY53)</f>
        <v/>
      </c>
      <c r="G54" s="436" t="str">
        <f>IF(คิดวิเคราะห์รายข้อ!I53="","",คิดวิเคราะห์รายข้อ!I53)</f>
        <v/>
      </c>
      <c r="H54" s="436" t="str">
        <f>IF(คิดวิเคราะห์รายข้อ!N53="","",คิดวิเคราะห์รายข้อ!N53)</f>
        <v/>
      </c>
      <c r="I54" s="436" t="str">
        <f>IF(คิดวิเคราะห์รายข้อ!R53="","",คิดวิเคราะห์รายข้อ!R53)</f>
        <v/>
      </c>
      <c r="J54" s="445" t="str">
        <f>คิดวิเคราะห์!L53</f>
        <v/>
      </c>
      <c r="K54" s="446" t="str">
        <f>คิดวิเคราะห์!N53</f>
        <v/>
      </c>
      <c r="L54" s="439" t="str">
        <f>IF(คุณลักษณะรายข้อ!K53="","",คุณลักษณะรายข้อ!K53)</f>
        <v/>
      </c>
      <c r="M54" s="439" t="str">
        <f>IF(คุณลักษณะรายข้อ!P53="","",คุณลักษณะรายข้อ!P53)</f>
        <v/>
      </c>
      <c r="N54" s="441" t="str">
        <f>IF(คุณลักษณะรายข้อ!T53="","",คุณลักษณะรายข้อ!T53)</f>
        <v/>
      </c>
      <c r="O54" s="439" t="str">
        <f>IF(คุณลักษณะรายข้อ!Y53="","",คุณลักษณะรายข้อ!Y53)</f>
        <v/>
      </c>
      <c r="P54" s="439" t="str">
        <f>IF(คุณลักษณะรายข้อ!AD53="","",คุณลักษณะรายข้อ!AD53)</f>
        <v/>
      </c>
      <c r="Q54" s="439" t="str">
        <f>IF(คุณลักษณะรายข้อ!AI53="","",คุณลักษณะรายข้อ!AI53)</f>
        <v/>
      </c>
      <c r="R54" s="439" t="str">
        <f>IF(คุณลักษณะรายข้อ!AO53="","",คุณลักษณะรายข้อ!AO53)</f>
        <v/>
      </c>
      <c r="S54" s="439" t="str">
        <f>IF(คุณลักษณะรายข้อ!AT53="","",คุณลักษณะรายข้อ!AT53)</f>
        <v/>
      </c>
      <c r="T54" s="445" t="str">
        <f>คุณลักษณะ!Y53</f>
        <v/>
      </c>
      <c r="U54" s="445" t="str">
        <f>คุณลักษณะ!AA53</f>
        <v/>
      </c>
      <c r="V54" s="431"/>
    </row>
    <row r="55" spans="2:22" s="50" customFormat="1" ht="15.75" customHeight="1" x14ac:dyDescent="0.4">
      <c r="B55" s="442">
        <v>49</v>
      </c>
      <c r="C55" s="443" t="str">
        <f>IF(นักเรียน!C54="","",นักเรียน!C54)</f>
        <v/>
      </c>
      <c r="D55" s="444" t="str">
        <f>IF(นักเรียน!E54="","",นักเรียน!E54)</f>
        <v/>
      </c>
      <c r="E55" s="439" t="str">
        <f>IF(คะแนน1!AX54="","",คะแนน1!AX54)</f>
        <v/>
      </c>
      <c r="F55" s="439" t="str">
        <f>IF(คะแนน1!AY54="","",คะแนน1!AY54)</f>
        <v/>
      </c>
      <c r="G55" s="436" t="str">
        <f>IF(คิดวิเคราะห์รายข้อ!I54="","",คิดวิเคราะห์รายข้อ!I54)</f>
        <v/>
      </c>
      <c r="H55" s="436" t="str">
        <f>IF(คิดวิเคราะห์รายข้อ!N54="","",คิดวิเคราะห์รายข้อ!N54)</f>
        <v/>
      </c>
      <c r="I55" s="436" t="str">
        <f>IF(คิดวิเคราะห์รายข้อ!R54="","",คิดวิเคราะห์รายข้อ!R54)</f>
        <v/>
      </c>
      <c r="J55" s="445" t="str">
        <f>คิดวิเคราะห์!L54</f>
        <v/>
      </c>
      <c r="K55" s="446" t="str">
        <f>คิดวิเคราะห์!N54</f>
        <v/>
      </c>
      <c r="L55" s="439" t="str">
        <f>IF(คุณลักษณะรายข้อ!K54="","",คุณลักษณะรายข้อ!K54)</f>
        <v/>
      </c>
      <c r="M55" s="439" t="str">
        <f>IF(คุณลักษณะรายข้อ!P54="","",คุณลักษณะรายข้อ!P54)</f>
        <v/>
      </c>
      <c r="N55" s="441" t="str">
        <f>IF(คุณลักษณะรายข้อ!T54="","",คุณลักษณะรายข้อ!T54)</f>
        <v/>
      </c>
      <c r="O55" s="439" t="str">
        <f>IF(คุณลักษณะรายข้อ!Y54="","",คุณลักษณะรายข้อ!Y54)</f>
        <v/>
      </c>
      <c r="P55" s="439" t="str">
        <f>IF(คุณลักษณะรายข้อ!AD54="","",คุณลักษณะรายข้อ!AD54)</f>
        <v/>
      </c>
      <c r="Q55" s="439" t="str">
        <f>IF(คุณลักษณะรายข้อ!AI54="","",คุณลักษณะรายข้อ!AI54)</f>
        <v/>
      </c>
      <c r="R55" s="439" t="str">
        <f>IF(คุณลักษณะรายข้อ!AO54="","",คุณลักษณะรายข้อ!AO54)</f>
        <v/>
      </c>
      <c r="S55" s="439" t="str">
        <f>IF(คุณลักษณะรายข้อ!AT54="","",คุณลักษณะรายข้อ!AT54)</f>
        <v/>
      </c>
      <c r="T55" s="445" t="str">
        <f>คุณลักษณะ!Y54</f>
        <v/>
      </c>
      <c r="U55" s="445" t="str">
        <f>คุณลักษณะ!AA54</f>
        <v/>
      </c>
      <c r="V55" s="431"/>
    </row>
    <row r="56" spans="2:22" s="50" customFormat="1" ht="15.75" customHeight="1" x14ac:dyDescent="0.4">
      <c r="B56" s="447">
        <v>50</v>
      </c>
      <c r="C56" s="448" t="str">
        <f>IF(นักเรียน!C55="","",นักเรียน!C55)</f>
        <v/>
      </c>
      <c r="D56" s="449" t="str">
        <f>IF(นักเรียน!E55="","",นักเรียน!E55)</f>
        <v/>
      </c>
      <c r="E56" s="450" t="str">
        <f>IF(คะแนน1!AX55="","",คะแนน1!AX55)</f>
        <v/>
      </c>
      <c r="F56" s="450" t="str">
        <f>IF(คะแนน1!AY55="","",คะแนน1!AY55)</f>
        <v/>
      </c>
      <c r="G56" s="447" t="str">
        <f>IF(คิดวิเคราะห์รายข้อ!I55="","",คิดวิเคราะห์รายข้อ!I55)</f>
        <v/>
      </c>
      <c r="H56" s="447" t="str">
        <f>IF(คิดวิเคราะห์รายข้อ!N55="","",คิดวิเคราะห์รายข้อ!N55)</f>
        <v/>
      </c>
      <c r="I56" s="447" t="str">
        <f>IF(คิดวิเคราะห์รายข้อ!R55="","",คิดวิเคราะห์รายข้อ!R55)</f>
        <v/>
      </c>
      <c r="J56" s="450" t="str">
        <f>คิดวิเคราะห์!L55</f>
        <v/>
      </c>
      <c r="K56" s="451" t="str">
        <f>คิดวิเคราะห์!N55</f>
        <v/>
      </c>
      <c r="L56" s="450" t="str">
        <f>IF(คุณลักษณะรายข้อ!K55="","",คุณลักษณะรายข้อ!K55)</f>
        <v/>
      </c>
      <c r="M56" s="450" t="str">
        <f>IF(คุณลักษณะรายข้อ!P55="","",คุณลักษณะรายข้อ!P55)</f>
        <v/>
      </c>
      <c r="N56" s="452" t="str">
        <f>IF(คุณลักษณะรายข้อ!T55="","",คุณลักษณะรายข้อ!T55)</f>
        <v/>
      </c>
      <c r="O56" s="450" t="str">
        <f>IF(คุณลักษณะรายข้อ!Y55="","",คุณลักษณะรายข้อ!Y55)</f>
        <v/>
      </c>
      <c r="P56" s="450" t="str">
        <f>IF(คุณลักษณะรายข้อ!AD55="","",คุณลักษณะรายข้อ!AD55)</f>
        <v/>
      </c>
      <c r="Q56" s="450" t="str">
        <f>IF(คุณลักษณะรายข้อ!AI55="","",คุณลักษณะรายข้อ!AI55)</f>
        <v/>
      </c>
      <c r="R56" s="450" t="str">
        <f>IF(คุณลักษณะรายข้อ!AO55="","",คุณลักษณะรายข้อ!AO55)</f>
        <v/>
      </c>
      <c r="S56" s="450" t="str">
        <f>IF(คุณลักษณะรายข้อ!AT55="","",คุณลักษณะรายข้อ!AT55)</f>
        <v/>
      </c>
      <c r="T56" s="450" t="str">
        <f>คุณลักษณะ!Y55</f>
        <v/>
      </c>
      <c r="U56" s="450" t="str">
        <f>คุณลักษณะ!AA55</f>
        <v/>
      </c>
      <c r="V56" s="431"/>
    </row>
    <row r="57" spans="2:22" ht="16.5" customHeight="1" x14ac:dyDescent="0.45">
      <c r="V57" s="431"/>
    </row>
  </sheetData>
  <sheetProtection password="CCE8" sheet="1" objects="1" scenarios="1"/>
  <mergeCells count="15">
    <mergeCell ref="J1:R1"/>
    <mergeCell ref="B4:B6"/>
    <mergeCell ref="C4:C6"/>
    <mergeCell ref="D4:D6"/>
    <mergeCell ref="E4:F4"/>
    <mergeCell ref="F5:F6"/>
    <mergeCell ref="E5:E6"/>
    <mergeCell ref="K5:K6"/>
    <mergeCell ref="U5:U6"/>
    <mergeCell ref="L4:U4"/>
    <mergeCell ref="D2:K2"/>
    <mergeCell ref="D3:K3"/>
    <mergeCell ref="L2:U2"/>
    <mergeCell ref="L3:U3"/>
    <mergeCell ref="G4:K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colBreaks count="1" manualBreakCount="1">
    <brk id="11" min="1" max="55" man="1"/>
  </colBreaks>
  <drawing r:id="rId2"/>
  <picture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M66"/>
  <sheetViews>
    <sheetView showGridLines="0" showRowColHeaders="0" topLeftCell="A31" zoomScaleNormal="100" workbookViewId="0">
      <selection activeCell="P2" sqref="P2"/>
    </sheetView>
  </sheetViews>
  <sheetFormatPr defaultRowHeight="22.5" x14ac:dyDescent="0.45"/>
  <cols>
    <col min="1" max="1" width="7.42578125" style="173" customWidth="1"/>
    <col min="2" max="9" width="9.140625" style="173"/>
    <col min="10" max="10" width="8" style="173" customWidth="1"/>
    <col min="11" max="11" width="7.140625" style="173" customWidth="1"/>
    <col min="12" max="12" width="5.7109375" style="173" customWidth="1"/>
    <col min="13" max="13" width="7.85546875" style="173" customWidth="1"/>
    <col min="14" max="19" width="9.140625" style="173"/>
    <col min="20" max="20" width="9.140625" style="179"/>
    <col min="21" max="21" width="22.28515625" style="179" customWidth="1"/>
    <col min="22" max="22" width="21.5703125" style="179" customWidth="1"/>
    <col min="23" max="23" width="25.140625" style="179" customWidth="1"/>
    <col min="24" max="24" width="21.5703125" style="179" customWidth="1"/>
    <col min="25" max="29" width="11.85546875" style="179" customWidth="1"/>
    <col min="30" max="34" width="9.140625" style="179"/>
    <col min="35" max="35" width="23.85546875" style="179" customWidth="1"/>
    <col min="36" max="36" width="20.140625" style="179" customWidth="1"/>
    <col min="37" max="37" width="14.28515625" style="179" customWidth="1"/>
    <col min="38" max="39" width="9.140625" style="179"/>
    <col min="40" max="16384" width="9.140625" style="173"/>
  </cols>
  <sheetData>
    <row r="1" spans="2:37" ht="37.5" customHeight="1" x14ac:dyDescent="0.45"/>
    <row r="2" spans="2:37" ht="18.75" customHeight="1" x14ac:dyDescent="0.45">
      <c r="B2" s="703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2561</v>
      </c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</row>
    <row r="3" spans="2:37" ht="18.75" customHeight="1" x14ac:dyDescent="0.45">
      <c r="B3" s="704" t="str">
        <f>"  โรงเรียน"&amp;Home!C3&amp;"  "&amp;Home!C4</f>
        <v xml:space="preserve">  โรงเรียนหนองผือเทพนิมิต  สำนักงานเขตพื้นที่การศึกษาประถมศึกษาสกลนคร เขต ๑</v>
      </c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</row>
    <row r="4" spans="2:37" ht="18.75" customHeight="1" x14ac:dyDescent="0.45">
      <c r="B4" s="705" t="str">
        <f>"วิชา"&amp;Home!C11&amp;"   ชั้น"&amp;Home!C9</f>
        <v>วิชาคอมพิวเตอร์   ชั้นมัธยมศึกษาปีที่ 3</v>
      </c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</row>
    <row r="5" spans="2:37" ht="24" customHeight="1" x14ac:dyDescent="0.45">
      <c r="B5" s="174"/>
      <c r="C5" s="175" t="s">
        <v>549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</row>
    <row r="6" spans="2:37" ht="18.75" customHeight="1" x14ac:dyDescent="0.45"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V6" s="180" t="str">
        <f>ปก!Q13</f>
        <v>ร</v>
      </c>
      <c r="W6" s="180" t="str">
        <f>ปก!R13</f>
        <v>มส</v>
      </c>
      <c r="X6" s="180" t="str">
        <f>ปก!O13</f>
        <v>ไม่ผ่าน</v>
      </c>
      <c r="Y6" s="180" t="str">
        <f>ปก!M13</f>
        <v>ผ่าน</v>
      </c>
      <c r="Z6" s="180">
        <f>ปก!L13</f>
        <v>0</v>
      </c>
      <c r="AA6" s="180">
        <f>ปก!K13</f>
        <v>1</v>
      </c>
      <c r="AB6" s="180">
        <f>ปก!J13</f>
        <v>1.5</v>
      </c>
      <c r="AC6" s="180">
        <f>ปก!I13</f>
        <v>2</v>
      </c>
      <c r="AD6" s="180">
        <f>ปก!H13</f>
        <v>2.5</v>
      </c>
      <c r="AE6" s="180">
        <f>ปก!G13</f>
        <v>3</v>
      </c>
      <c r="AF6" s="180">
        <f>ปก!F13</f>
        <v>3.5</v>
      </c>
      <c r="AG6" s="180">
        <f>ปก!E13</f>
        <v>4</v>
      </c>
    </row>
    <row r="7" spans="2:37" ht="18.75" customHeight="1" x14ac:dyDescent="0.45"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U7" s="179" t="str">
        <f>"วิชา"&amp;Home!C11</f>
        <v>วิชาคอมพิวเตอร์</v>
      </c>
      <c r="V7" s="180" t="str">
        <f>ปก!Q14</f>
        <v>-</v>
      </c>
      <c r="W7" s="180" t="str">
        <f>ปก!R14</f>
        <v>-</v>
      </c>
      <c r="X7" s="180" t="str">
        <f>ปก!O14</f>
        <v>-</v>
      </c>
      <c r="Y7" s="180" t="str">
        <f>ปก!M14</f>
        <v>-</v>
      </c>
      <c r="Z7" s="180" t="str">
        <f>ปก!L14</f>
        <v>-</v>
      </c>
      <c r="AA7" s="180" t="str">
        <f>ปก!K14</f>
        <v>-</v>
      </c>
      <c r="AB7" s="180" t="str">
        <f>ปก!J14</f>
        <v>-</v>
      </c>
      <c r="AC7" s="180" t="str">
        <f>ปก!I14</f>
        <v>-</v>
      </c>
      <c r="AD7" s="180" t="str">
        <f>ปก!H14</f>
        <v>-</v>
      </c>
      <c r="AE7" s="180" t="str">
        <f>ปก!G14</f>
        <v>-</v>
      </c>
      <c r="AF7" s="180" t="str">
        <f>ปก!F14</f>
        <v>-</v>
      </c>
      <c r="AG7" s="180" t="str">
        <f>ปก!E14</f>
        <v>-</v>
      </c>
    </row>
    <row r="8" spans="2:37" ht="18.75" customHeight="1" x14ac:dyDescent="0.45"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</row>
    <row r="9" spans="2:37" ht="18.75" customHeight="1" x14ac:dyDescent="0.45"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</row>
    <row r="10" spans="2:37" ht="18.75" customHeight="1" x14ac:dyDescent="0.45"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V10" s="179" t="s">
        <v>550</v>
      </c>
      <c r="AI10" s="179" t="s">
        <v>559</v>
      </c>
      <c r="AJ10" s="179" t="s">
        <v>560</v>
      </c>
      <c r="AK10" s="179" t="s">
        <v>558</v>
      </c>
    </row>
    <row r="11" spans="2:37" ht="18.75" customHeight="1" x14ac:dyDescent="0.45"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V11" s="180" t="s">
        <v>551</v>
      </c>
      <c r="W11" s="180" t="s">
        <v>552</v>
      </c>
      <c r="X11" s="180" t="s">
        <v>553</v>
      </c>
      <c r="Y11" s="180" t="s">
        <v>554</v>
      </c>
      <c r="AI11" s="181" t="str">
        <f>IF(OR(นักเรียน!N6="ออก",คะแนน1!AZ6="ร",คะแนน1!AZ6="มส",คะแนน1!AK6=""),"",คะแนน1!AK6/คะแนน1!$AK$5*100)</f>
        <v/>
      </c>
      <c r="AJ11" s="181" t="str">
        <f>IF(OR(นักเรียน!N6="ออก",คะแนน1!AZ6="ร",คะแนน1!AZ6="มส",คะแนน1!AW6=""),"",คะแนน1!AW6/คะแนน1!$AW$5*100)</f>
        <v/>
      </c>
      <c r="AK11" s="181" t="str">
        <f>IF(OR(นักเรียน!N6="ออก",คะแนน1!AZ6="ร",คะแนน1!AZ6="มส",คะแนน1!AX6=""),"",คะแนน1!AX6)</f>
        <v/>
      </c>
    </row>
    <row r="12" spans="2:37" ht="18.75" customHeight="1" x14ac:dyDescent="0.45"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U12" s="179" t="s">
        <v>555</v>
      </c>
      <c r="V12" s="180" t="str">
        <f>ปก!H19</f>
        <v>-</v>
      </c>
      <c r="W12" s="180" t="str">
        <f>ปก!F19</f>
        <v>-</v>
      </c>
      <c r="X12" s="180" t="str">
        <f>ปก!D19</f>
        <v>-</v>
      </c>
      <c r="Y12" s="180" t="str">
        <f>ปก!B19</f>
        <v>-</v>
      </c>
      <c r="AI12" s="181" t="str">
        <f>IF(OR(นักเรียน!N7="ออก",คะแนน1!AZ7="ร",คะแนน1!AZ7="มส",คะแนน1!AK7=""),"",คะแนน1!AK7/คะแนน1!$AK$5*100)</f>
        <v/>
      </c>
      <c r="AJ12" s="181" t="str">
        <f>IF(OR(นักเรียน!N7="ออก",คะแนน1!AZ7="ร",คะแนน1!AZ7="มส",คะแนน1!AW7=""),"",คะแนน1!AW7/คะแนน1!$AW$5*100)</f>
        <v/>
      </c>
      <c r="AK12" s="181" t="str">
        <f>IF(OR(นักเรียน!N7="ออก",คะแนน1!AZ7="ร",คะแนน1!AZ7="มส",คะแนน1!AX7=""),"",คะแนน1!AX7)</f>
        <v/>
      </c>
    </row>
    <row r="13" spans="2:37" ht="18.75" customHeight="1" x14ac:dyDescent="0.45"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U13" s="179" t="s">
        <v>556</v>
      </c>
      <c r="V13" s="180" t="str">
        <f>ปก!Q19</f>
        <v>-</v>
      </c>
      <c r="W13" s="180" t="str">
        <f>ปก!O19</f>
        <v>-</v>
      </c>
      <c r="X13" s="180" t="str">
        <f>ปก!M19</f>
        <v>-</v>
      </c>
      <c r="Y13" s="180" t="str">
        <f>ปก!K19</f>
        <v>-</v>
      </c>
      <c r="AI13" s="181" t="str">
        <f>IF(OR(นักเรียน!N8="ออก",คะแนน1!AZ8="ร",คะแนน1!AZ8="มส",คะแนน1!AK8=""),"",คะแนน1!AK8/คะแนน1!$AK$5*100)</f>
        <v/>
      </c>
      <c r="AJ13" s="181" t="str">
        <f>IF(OR(นักเรียน!N8="ออก",คะแนน1!AZ8="ร",คะแนน1!AZ8="มส",คะแนน1!AW8=""),"",คะแนน1!AW8/คะแนน1!$AW$5*100)</f>
        <v/>
      </c>
      <c r="AK13" s="181" t="str">
        <f>IF(OR(นักเรียน!N8="ออก",คะแนน1!AZ8="ร",คะแนน1!AZ8="มส",คะแนน1!AX8=""),"",คะแนน1!AX8)</f>
        <v/>
      </c>
    </row>
    <row r="14" spans="2:37" ht="18.75" customHeight="1" x14ac:dyDescent="0.45"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AI14" s="181" t="str">
        <f>IF(OR(นักเรียน!N9="ออก",คะแนน1!AZ9="ร",คะแนน1!AZ9="มส",คะแนน1!AK9=""),"",คะแนน1!AK9/คะแนน1!$AK$5*100)</f>
        <v/>
      </c>
      <c r="AJ14" s="181" t="str">
        <f>IF(OR(นักเรียน!N9="ออก",คะแนน1!AZ9="ร",คะแนน1!AZ9="มส",คะแนน1!AW9=""),"",คะแนน1!AW9/คะแนน1!$AW$5*100)</f>
        <v/>
      </c>
      <c r="AK14" s="181" t="str">
        <f>IF(OR(นักเรียน!N9="ออก",คะแนน1!AZ9="ร",คะแนน1!AZ9="มส",คะแนน1!AX9=""),"",คะแนน1!AX9)</f>
        <v/>
      </c>
    </row>
    <row r="15" spans="2:37" ht="18.75" customHeight="1" x14ac:dyDescent="0.45"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V15" s="179" t="s">
        <v>557</v>
      </c>
      <c r="AI15" s="181" t="str">
        <f>IF(OR(นักเรียน!N10="ออก",คะแนน1!AZ10="ร",คะแนน1!AZ10="มส",คะแนน1!AK10=""),"",คะแนน1!AK10/คะแนน1!$AK$5*100)</f>
        <v/>
      </c>
      <c r="AJ15" s="181" t="str">
        <f>IF(OR(นักเรียน!N10="ออก",คะแนน1!AZ10="ร",คะแนน1!AZ10="มส",คะแนน1!AW10=""),"",คะแนน1!AW10/คะแนน1!$AW$5*100)</f>
        <v/>
      </c>
      <c r="AK15" s="181" t="str">
        <f>IF(OR(นักเรียน!N10="ออก",คะแนน1!AZ10="ร",คะแนน1!AZ10="มส",คะแนน1!AX10=""),"",คะแนน1!AX10)</f>
        <v/>
      </c>
    </row>
    <row r="16" spans="2:37" ht="18.75" customHeight="1" x14ac:dyDescent="0.45"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V16" s="179" t="s">
        <v>563</v>
      </c>
      <c r="W16" s="179" t="s">
        <v>564</v>
      </c>
      <c r="X16" s="179" t="s">
        <v>558</v>
      </c>
      <c r="AI16" s="181" t="str">
        <f>IF(OR(นักเรียน!N11="ออก",คะแนน1!AZ11="ร",คะแนน1!AZ11="มส",คะแนน1!AK11=""),"",คะแนน1!AK11/คะแนน1!$AK$5*100)</f>
        <v/>
      </c>
      <c r="AJ16" s="181" t="str">
        <f>IF(OR(นักเรียน!N11="ออก",คะแนน1!AZ11="ร",คะแนน1!AZ11="มส",คะแนน1!AW11=""),"",คะแนน1!AW11/คะแนน1!$AW$5*100)</f>
        <v/>
      </c>
      <c r="AK16" s="181" t="str">
        <f>IF(OR(นักเรียน!N11="ออก",คะแนน1!AZ11="ร",คะแนน1!AZ11="มส",คะแนน1!AX11=""),"",คะแนน1!AX11)</f>
        <v/>
      </c>
    </row>
    <row r="17" spans="2:37" ht="18.75" customHeight="1" x14ac:dyDescent="0.45"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U17" s="179" t="s">
        <v>557</v>
      </c>
      <c r="V17" s="182" t="e">
        <f>AVERAGE(AI11:AI60)</f>
        <v>#DIV/0!</v>
      </c>
      <c r="W17" s="181" t="e">
        <f>AVERAGE(AJ11:AJ60)</f>
        <v>#DIV/0!</v>
      </c>
      <c r="X17" s="181" t="e">
        <f>AVERAGE(AK11:AK60)</f>
        <v>#DIV/0!</v>
      </c>
      <c r="AI17" s="181" t="str">
        <f>IF(OR(นักเรียน!N12="ออก",คะแนน1!AZ12="ร",คะแนน1!AZ12="มส",คะแนน1!AK12=""),"",คะแนน1!AK12/คะแนน1!$AK$5*100)</f>
        <v/>
      </c>
      <c r="AJ17" s="181" t="str">
        <f>IF(OR(นักเรียน!N12="ออก",คะแนน1!AZ12="ร",คะแนน1!AZ12="มส",คะแนน1!AW12=""),"",คะแนน1!AW12/คะแนน1!$AW$5*100)</f>
        <v/>
      </c>
      <c r="AK17" s="181" t="str">
        <f>IF(OR(นักเรียน!N12="ออก",คะแนน1!AZ12="ร",คะแนน1!AZ12="มส",คะแนน1!AX12=""),"",คะแนน1!AX12)</f>
        <v/>
      </c>
    </row>
    <row r="18" spans="2:37" ht="11.25" customHeight="1" x14ac:dyDescent="0.45"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AI18" s="181" t="str">
        <f>IF(OR(นักเรียน!N13="ออก",คะแนน1!AZ13="ร",คะแนน1!AZ13="มส",คะแนน1!AK13=""),"",คะแนน1!AK13/คะแนน1!$AK$5*100)</f>
        <v/>
      </c>
      <c r="AJ18" s="181" t="str">
        <f>IF(OR(นักเรียน!N13="ออก",คะแนน1!AZ13="ร",คะแนน1!AZ13="มส",คะแนน1!AW13=""),"",คะแนน1!AW13/คะแนน1!$AW$5*100)</f>
        <v/>
      </c>
      <c r="AK18" s="181" t="str">
        <f>IF(OR(นักเรียน!N13="ออก",คะแนน1!AZ13="ร",คะแนน1!AZ13="มส",คะแนน1!AX13=""),"",คะแนน1!AX13)</f>
        <v/>
      </c>
    </row>
    <row r="19" spans="2:37" ht="16.5" customHeight="1" x14ac:dyDescent="0.45">
      <c r="B19" s="176"/>
      <c r="C19" s="176" t="s">
        <v>550</v>
      </c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AI19" s="181" t="str">
        <f>IF(OR(นักเรียน!N14="ออก",คะแนน1!AZ14="ร",คะแนน1!AZ14="มส",คะแนน1!AK14=""),"",คะแนน1!AK14/คะแนน1!$AK$5*100)</f>
        <v/>
      </c>
      <c r="AJ19" s="181" t="str">
        <f>IF(OR(นักเรียน!N14="ออก",คะแนน1!AZ14="ร",คะแนน1!AZ14="มส",คะแนน1!AW14=""),"",คะแนน1!AW14/คะแนน1!$AW$5*100)</f>
        <v/>
      </c>
      <c r="AK19" s="181" t="str">
        <f>IF(OR(นักเรียน!N14="ออก",คะแนน1!AZ14="ร",คะแนน1!AZ14="มส",คะแนน1!AX14=""),"",คะแนน1!AX14)</f>
        <v/>
      </c>
    </row>
    <row r="20" spans="2:37" ht="18.75" customHeight="1" x14ac:dyDescent="0.45">
      <c r="B20" s="176"/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AI20" s="181" t="str">
        <f>IF(OR(นักเรียน!N15="ออก",คะแนน1!AZ15="ร",คะแนน1!AZ15="มส",คะแนน1!AK15=""),"",คะแนน1!AK15/คะแนน1!$AK$5*100)</f>
        <v/>
      </c>
      <c r="AJ20" s="181" t="str">
        <f>IF(OR(นักเรียน!N15="ออก",คะแนน1!AZ15="ร",คะแนน1!AZ15="มส",คะแนน1!AW15=""),"",คะแนน1!AW15/คะแนน1!$AW$5*100)</f>
        <v/>
      </c>
      <c r="AK20" s="181" t="str">
        <f>IF(OR(นักเรียน!N15="ออก",คะแนน1!AZ15="ร",คะแนน1!AZ15="มส",คะแนน1!AX15=""),"",คะแนน1!AX15)</f>
        <v/>
      </c>
    </row>
    <row r="21" spans="2:37" ht="18.75" customHeight="1" x14ac:dyDescent="0.45"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AI21" s="181" t="str">
        <f>IF(OR(นักเรียน!N16="ออก",คะแนน1!AZ16="ร",คะแนน1!AZ16="มส",คะแนน1!AK16=""),"",คะแนน1!AK16/คะแนน1!$AK$5*100)</f>
        <v/>
      </c>
      <c r="AJ21" s="181" t="str">
        <f>IF(OR(นักเรียน!N16="ออก",คะแนน1!AZ16="ร",คะแนน1!AZ16="มส",คะแนน1!AW16=""),"",คะแนน1!AW16/คะแนน1!$AW$5*100)</f>
        <v/>
      </c>
      <c r="AK21" s="181" t="str">
        <f>IF(OR(นักเรียน!N16="ออก",คะแนน1!AZ16="ร",คะแนน1!AZ16="มส",คะแนน1!AX16=""),"",คะแนน1!AX16)</f>
        <v/>
      </c>
    </row>
    <row r="22" spans="2:37" ht="18.75" customHeight="1" x14ac:dyDescent="0.45"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AI22" s="181" t="str">
        <f>IF(OR(นักเรียน!N17="ออก",คะแนน1!AZ17="ร",คะแนน1!AZ17="มส",คะแนน1!AK17=""),"",คะแนน1!AK17/คะแนน1!$AK$5*100)</f>
        <v/>
      </c>
      <c r="AJ22" s="181" t="str">
        <f>IF(OR(นักเรียน!N17="ออก",คะแนน1!AZ17="ร",คะแนน1!AZ17="มส",คะแนน1!AW17=""),"",คะแนน1!AW17/คะแนน1!$AW$5*100)</f>
        <v/>
      </c>
      <c r="AK22" s="181" t="str">
        <f>IF(OR(นักเรียน!N17="ออก",คะแนน1!AZ17="ร",คะแนน1!AZ17="มส",คะแนน1!AX17=""),"",คะแนน1!AX17)</f>
        <v/>
      </c>
    </row>
    <row r="23" spans="2:37" ht="18.75" customHeight="1" x14ac:dyDescent="0.45"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AI23" s="181" t="str">
        <f>IF(OR(นักเรียน!N18="ออก",คะแนน1!AZ18="ร",คะแนน1!AZ18="มส",คะแนน1!AK18=""),"",คะแนน1!AK18/คะแนน1!$AK$5*100)</f>
        <v/>
      </c>
      <c r="AJ23" s="181" t="str">
        <f>IF(OR(นักเรียน!N18="ออก",คะแนน1!AZ18="ร",คะแนน1!AZ18="มส",คะแนน1!AW18=""),"",คะแนน1!AW18/คะแนน1!$AW$5*100)</f>
        <v/>
      </c>
      <c r="AK23" s="181" t="str">
        <f>IF(OR(นักเรียน!N18="ออก",คะแนน1!AZ18="ร",คะแนน1!AZ18="มส",คะแนน1!AX18=""),"",คะแนน1!AX18)</f>
        <v/>
      </c>
    </row>
    <row r="24" spans="2:37" ht="18.75" customHeight="1" x14ac:dyDescent="0.45"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AI24" s="181" t="str">
        <f>IF(OR(นักเรียน!N19="ออก",คะแนน1!AZ19="ร",คะแนน1!AZ19="มส",คะแนน1!AK19=""),"",คะแนน1!AK19/คะแนน1!$AK$5*100)</f>
        <v/>
      </c>
      <c r="AJ24" s="181" t="str">
        <f>IF(OR(นักเรียน!N19="ออก",คะแนน1!AZ19="ร",คะแนน1!AZ19="มส",คะแนน1!AW19=""),"",คะแนน1!AW19/คะแนน1!$AW$5*100)</f>
        <v/>
      </c>
      <c r="AK24" s="181" t="str">
        <f>IF(OR(นักเรียน!N19="ออก",คะแนน1!AZ19="ร",คะแนน1!AZ19="มส",คะแนน1!AX19=""),"",คะแนน1!AX19)</f>
        <v/>
      </c>
    </row>
    <row r="25" spans="2:37" ht="18.75" customHeight="1" x14ac:dyDescent="0.45"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AI25" s="181" t="str">
        <f>IF(OR(นักเรียน!N20="ออก",คะแนน1!AZ20="ร",คะแนน1!AZ20="มส",คะแนน1!AK20=""),"",คะแนน1!AK20/คะแนน1!$AK$5*100)</f>
        <v/>
      </c>
      <c r="AJ25" s="181" t="str">
        <f>IF(OR(นักเรียน!N20="ออก",คะแนน1!AZ20="ร",คะแนน1!AZ20="มส",คะแนน1!AW20=""),"",คะแนน1!AW20/คะแนน1!$AW$5*100)</f>
        <v/>
      </c>
      <c r="AK25" s="181" t="str">
        <f>IF(OR(นักเรียน!N20="ออก",คะแนน1!AZ20="ร",คะแนน1!AZ20="มส",คะแนน1!AX20=""),"",คะแนน1!AX20)</f>
        <v/>
      </c>
    </row>
    <row r="26" spans="2:37" ht="18.75" customHeight="1" x14ac:dyDescent="0.45"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AI26" s="181" t="str">
        <f>IF(OR(นักเรียน!N21="ออก",คะแนน1!AZ21="ร",คะแนน1!AZ21="มส",คะแนน1!AK21=""),"",คะแนน1!AK21/คะแนน1!$AK$5*100)</f>
        <v/>
      </c>
      <c r="AJ26" s="181" t="str">
        <f>IF(OR(นักเรียน!N21="ออก",คะแนน1!AZ21="ร",คะแนน1!AZ21="มส",คะแนน1!AW21=""),"",คะแนน1!AW21/คะแนน1!$AW$5*100)</f>
        <v/>
      </c>
      <c r="AK26" s="181" t="str">
        <f>IF(OR(นักเรียน!N21="ออก",คะแนน1!AZ21="ร",คะแนน1!AZ21="มส",คะแนน1!AX21=""),"",คะแนน1!AX21)</f>
        <v/>
      </c>
    </row>
    <row r="27" spans="2:37" ht="18.75" customHeight="1" x14ac:dyDescent="0.45"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AI27" s="181" t="str">
        <f>IF(OR(นักเรียน!N22="ออก",คะแนน1!AZ22="ร",คะแนน1!AZ22="มส",คะแนน1!AK22=""),"",คะแนน1!AK22/คะแนน1!$AK$5*100)</f>
        <v/>
      </c>
      <c r="AJ27" s="181" t="str">
        <f>IF(OR(นักเรียน!N22="ออก",คะแนน1!AZ22="ร",คะแนน1!AZ22="มส",คะแนน1!AW22=""),"",คะแนน1!AW22/คะแนน1!$AW$5*100)</f>
        <v/>
      </c>
      <c r="AK27" s="181" t="str">
        <f>IF(OR(นักเรียน!N22="ออก",คะแนน1!AZ22="ร",คะแนน1!AZ22="มส",คะแนน1!AX22=""),"",คะแนน1!AX22)</f>
        <v/>
      </c>
    </row>
    <row r="28" spans="2:37" ht="18.75" customHeight="1" x14ac:dyDescent="0.45"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AI28" s="181" t="str">
        <f>IF(OR(นักเรียน!N23="ออก",คะแนน1!AZ23="ร",คะแนน1!AZ23="มส",คะแนน1!AK23=""),"",คะแนน1!AK23/คะแนน1!$AK$5*100)</f>
        <v/>
      </c>
      <c r="AJ28" s="181" t="str">
        <f>IF(OR(นักเรียน!N23="ออก",คะแนน1!AZ23="ร",คะแนน1!AZ23="มส",คะแนน1!AW23=""),"",คะแนน1!AW23/คะแนน1!$AW$5*100)</f>
        <v/>
      </c>
      <c r="AK28" s="181" t="str">
        <f>IF(OR(นักเรียน!N23="ออก",คะแนน1!AZ23="ร",คะแนน1!AZ23="มส",คะแนน1!AX23=""),"",คะแนน1!AX23)</f>
        <v/>
      </c>
    </row>
    <row r="29" spans="2:37" ht="18.75" customHeight="1" x14ac:dyDescent="0.45"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AI29" s="181" t="str">
        <f>IF(OR(นักเรียน!N24="ออก",คะแนน1!AZ24="ร",คะแนน1!AZ24="มส",คะแนน1!AK24=""),"",คะแนน1!AK24/คะแนน1!$AK$5*100)</f>
        <v/>
      </c>
      <c r="AJ29" s="181" t="str">
        <f>IF(OR(นักเรียน!N24="ออก",คะแนน1!AZ24="ร",คะแนน1!AZ24="มส",คะแนน1!AW24=""),"",คะแนน1!AW24/คะแนน1!$AW$5*100)</f>
        <v/>
      </c>
      <c r="AK29" s="181" t="str">
        <f>IF(OR(นักเรียน!N24="ออก",คะแนน1!AZ24="ร",คะแนน1!AZ24="มส",คะแนน1!AX24=""),"",คะแนน1!AX24)</f>
        <v/>
      </c>
    </row>
    <row r="30" spans="2:37" ht="18.75" customHeight="1" x14ac:dyDescent="0.45"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AI30" s="181" t="str">
        <f>IF(OR(นักเรียน!N25="ออก",คะแนน1!AZ25="ร",คะแนน1!AZ25="มส",คะแนน1!AK25=""),"",คะแนน1!AK25/คะแนน1!$AK$5*100)</f>
        <v/>
      </c>
      <c r="AJ30" s="181" t="str">
        <f>IF(OR(นักเรียน!N25="ออก",คะแนน1!AZ25="ร",คะแนน1!AZ25="มส",คะแนน1!AW25=""),"",คะแนน1!AW25/คะแนน1!$AW$5*100)</f>
        <v/>
      </c>
      <c r="AK30" s="181" t="str">
        <f>IF(OR(นักเรียน!N25="ออก",คะแนน1!AZ25="ร",คะแนน1!AZ25="มส",คะแนน1!AX25=""),"",คะแนน1!AX25)</f>
        <v/>
      </c>
    </row>
    <row r="31" spans="2:37" ht="18.75" customHeight="1" x14ac:dyDescent="0.45"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AI31" s="181" t="str">
        <f>IF(OR(นักเรียน!N26="ออก",คะแนน1!AZ26="ร",คะแนน1!AZ26="มส",คะแนน1!AK26=""),"",คะแนน1!AK26/คะแนน1!$AK$5*100)</f>
        <v/>
      </c>
      <c r="AJ31" s="181" t="str">
        <f>IF(OR(นักเรียน!N26="ออก",คะแนน1!AZ26="ร",คะแนน1!AZ26="มส",คะแนน1!AW26=""),"",คะแนน1!AW26/คะแนน1!$AW$5*100)</f>
        <v/>
      </c>
      <c r="AK31" s="181" t="str">
        <f>IF(OR(นักเรียน!N26="ออก",คะแนน1!AZ26="ร",คะแนน1!AZ26="มส",คะแนน1!AX26=""),"",คะแนน1!AX26)</f>
        <v/>
      </c>
    </row>
    <row r="32" spans="2:37" ht="6" customHeight="1" x14ac:dyDescent="0.45"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AI32" s="181" t="str">
        <f>IF(OR(นักเรียน!N27="ออก",คะแนน1!AZ27="ร",คะแนน1!AZ27="มส",คะแนน1!AK27=""),"",คะแนน1!AK27/คะแนน1!$AK$5*100)</f>
        <v/>
      </c>
      <c r="AJ32" s="181" t="str">
        <f>IF(OR(นักเรียน!N27="ออก",คะแนน1!AZ27="ร",คะแนน1!AZ27="มส",คะแนน1!AW27=""),"",คะแนน1!AW27/คะแนน1!$AW$5*100)</f>
        <v/>
      </c>
      <c r="AK32" s="181" t="str">
        <f>IF(OR(นักเรียน!N27="ออก",คะแนน1!AZ27="ร",คะแนน1!AZ27="มส",คะแนน1!AX27=""),"",คะแนน1!AX27)</f>
        <v/>
      </c>
    </row>
    <row r="33" spans="2:37" ht="20.25" customHeight="1" x14ac:dyDescent="0.45">
      <c r="B33" s="176"/>
      <c r="C33" s="176" t="s">
        <v>561</v>
      </c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AI33" s="181" t="str">
        <f>IF(OR(นักเรียน!N28="ออก",คะแนน1!AZ28="ร",คะแนน1!AZ28="มส",คะแนน1!AK28=""),"",คะแนน1!AK28/คะแนน1!$AK$5*100)</f>
        <v/>
      </c>
      <c r="AJ33" s="181" t="str">
        <f>IF(OR(นักเรียน!N28="ออก",คะแนน1!AZ28="ร",คะแนน1!AZ28="มส",คะแนน1!AW28=""),"",คะแนน1!AW28/คะแนน1!$AW$5*100)</f>
        <v/>
      </c>
      <c r="AK33" s="181" t="str">
        <f>IF(OR(นักเรียน!N28="ออก",คะแนน1!AZ28="ร",คะแนน1!AZ28="มส",คะแนน1!AX28=""),"",คะแนน1!AX28)</f>
        <v/>
      </c>
    </row>
    <row r="34" spans="2:37" x14ac:dyDescent="0.45"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AI34" s="181" t="str">
        <f>IF(OR(นักเรียน!N29="ออก",คะแนน1!AZ29="ร",คะแนน1!AZ29="มส",คะแนน1!AK29=""),"",คะแนน1!AK29/คะแนน1!$AK$5*100)</f>
        <v/>
      </c>
      <c r="AJ34" s="181" t="str">
        <f>IF(OR(นักเรียน!N29="ออก",คะแนน1!AZ29="ร",คะแนน1!AZ29="มส",คะแนน1!AW29=""),"",คะแนน1!AW29/คะแนน1!$AW$5*100)</f>
        <v/>
      </c>
      <c r="AK34" s="181" t="str">
        <f>IF(OR(นักเรียน!N29="ออก",คะแนน1!AZ29="ร",คะแนน1!AZ29="มส",คะแนน1!AX29=""),"",คะแนน1!AX29)</f>
        <v/>
      </c>
    </row>
    <row r="35" spans="2:37" x14ac:dyDescent="0.45"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AI35" s="181" t="str">
        <f>IF(OR(นักเรียน!N30="ออก",คะแนน1!AZ30="ร",คะแนน1!AZ30="มส",คะแนน1!AK30=""),"",คะแนน1!AK30/คะแนน1!$AK$5*100)</f>
        <v/>
      </c>
      <c r="AJ35" s="181" t="str">
        <f>IF(OR(นักเรียน!N30="ออก",คะแนน1!AZ30="ร",คะแนน1!AZ30="มส",คะแนน1!AW30=""),"",คะแนน1!AW30/คะแนน1!$AW$5*100)</f>
        <v/>
      </c>
      <c r="AK35" s="181" t="str">
        <f>IF(OR(นักเรียน!N30="ออก",คะแนน1!AZ30="ร",คะแนน1!AZ30="มส",คะแนน1!AX30=""),"",คะแนน1!AX30)</f>
        <v/>
      </c>
    </row>
    <row r="36" spans="2:37" x14ac:dyDescent="0.45"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AI36" s="181" t="str">
        <f>IF(OR(นักเรียน!N31="ออก",คะแนน1!AZ31="ร",คะแนน1!AZ31="มส",คะแนน1!AK31=""),"",คะแนน1!AK31/คะแนน1!$AK$5*100)</f>
        <v/>
      </c>
      <c r="AJ36" s="181" t="str">
        <f>IF(OR(นักเรียน!N31="ออก",คะแนน1!AZ31="ร",คะแนน1!AZ31="มส",คะแนน1!AW31=""),"",คะแนน1!AW31/คะแนน1!$AW$5*100)</f>
        <v/>
      </c>
      <c r="AK36" s="181" t="str">
        <f>IF(OR(นักเรียน!N31="ออก",คะแนน1!AZ31="ร",คะแนน1!AZ31="มส",คะแนน1!AX31=""),"",คะแนน1!AX31)</f>
        <v/>
      </c>
    </row>
    <row r="37" spans="2:37" x14ac:dyDescent="0.45"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AI37" s="181" t="str">
        <f>IF(OR(นักเรียน!N32="ออก",คะแนน1!AZ32="ร",คะแนน1!AZ32="มส",คะแนน1!AK32=""),"",คะแนน1!AK32/คะแนน1!$AK$5*100)</f>
        <v/>
      </c>
      <c r="AJ37" s="181" t="str">
        <f>IF(OR(นักเรียน!N32="ออก",คะแนน1!AZ32="ร",คะแนน1!AZ32="มส",คะแนน1!AW32=""),"",คะแนน1!AW32/คะแนน1!$AW$5*100)</f>
        <v/>
      </c>
      <c r="AK37" s="181" t="str">
        <f>IF(OR(นักเรียน!N32="ออก",คะแนน1!AZ32="ร",คะแนน1!AZ32="มส",คะแนน1!AX32=""),"",คะแนน1!AX32)</f>
        <v/>
      </c>
    </row>
    <row r="38" spans="2:37" x14ac:dyDescent="0.45"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AI38" s="181" t="str">
        <f>IF(OR(นักเรียน!N33="ออก",คะแนน1!AZ33="ร",คะแนน1!AZ33="มส",คะแนน1!AK33=""),"",คะแนน1!AK33/คะแนน1!$AK$5*100)</f>
        <v/>
      </c>
      <c r="AJ38" s="181" t="str">
        <f>IF(OR(นักเรียน!N33="ออก",คะแนน1!AZ33="ร",คะแนน1!AZ33="มส",คะแนน1!AW33=""),"",คะแนน1!AW33/คะแนน1!$AW$5*100)</f>
        <v/>
      </c>
      <c r="AK38" s="181" t="str">
        <f>IF(OR(นักเรียน!N33="ออก",คะแนน1!AZ33="ร",คะแนน1!AZ33="มส",คะแนน1!AX33=""),"",คะแนน1!AX33)</f>
        <v/>
      </c>
    </row>
    <row r="39" spans="2:37" x14ac:dyDescent="0.45"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AI39" s="181" t="str">
        <f>IF(OR(นักเรียน!N34="ออก",คะแนน1!AZ34="ร",คะแนน1!AZ34="มส",คะแนน1!AK34=""),"",คะแนน1!AK34/คะแนน1!$AK$5*100)</f>
        <v/>
      </c>
      <c r="AJ39" s="181" t="str">
        <f>IF(OR(นักเรียน!N34="ออก",คะแนน1!AZ34="ร",คะแนน1!AZ34="มส",คะแนน1!AW34=""),"",คะแนน1!AW34/คะแนน1!$AW$5*100)</f>
        <v/>
      </c>
      <c r="AK39" s="181" t="str">
        <f>IF(OR(นักเรียน!N34="ออก",คะแนน1!AZ34="ร",คะแนน1!AZ34="มส",คะแนน1!AX34=""),"",คะแนน1!AX34)</f>
        <v/>
      </c>
    </row>
    <row r="40" spans="2:37" x14ac:dyDescent="0.45"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AI40" s="181" t="str">
        <f>IF(OR(นักเรียน!N35="ออก",คะแนน1!AZ35="ร",คะแนน1!AZ35="มส",คะแนน1!AK35=""),"",คะแนน1!AK35/คะแนน1!$AK$5*100)</f>
        <v/>
      </c>
      <c r="AJ40" s="181" t="str">
        <f>IF(OR(นักเรียน!N35="ออก",คะแนน1!AZ35="ร",คะแนน1!AZ35="มส",คะแนน1!AW35=""),"",คะแนน1!AW35/คะแนน1!$AW$5*100)</f>
        <v/>
      </c>
      <c r="AK40" s="181" t="str">
        <f>IF(OR(นักเรียน!N35="ออก",คะแนน1!AZ35="ร",คะแนน1!AZ35="มส",คะแนน1!AX35=""),"",คะแนน1!AX35)</f>
        <v/>
      </c>
    </row>
    <row r="41" spans="2:37" x14ac:dyDescent="0.45"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AI41" s="181" t="str">
        <f>IF(OR(นักเรียน!N36="ออก",คะแนน1!AZ36="ร",คะแนน1!AZ36="มส",คะแนน1!AK36=""),"",คะแนน1!AK36/คะแนน1!$AK$5*100)</f>
        <v/>
      </c>
      <c r="AJ41" s="181" t="str">
        <f>IF(OR(นักเรียน!N36="ออก",คะแนน1!AZ36="ร",คะแนน1!AZ36="มส",คะแนน1!AW36=""),"",คะแนน1!AW36/คะแนน1!$AW$5*100)</f>
        <v/>
      </c>
      <c r="AK41" s="181" t="str">
        <f>IF(OR(นักเรียน!N36="ออก",คะแนน1!AZ36="ร",คะแนน1!AZ36="มส",คะแนน1!AX36=""),"",คะแนน1!AX36)</f>
        <v/>
      </c>
    </row>
    <row r="42" spans="2:37" ht="19.5" customHeight="1" x14ac:dyDescent="0.45"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AI42" s="181" t="str">
        <f>IF(OR(นักเรียน!N37="ออก",คะแนน1!AZ37="ร",คะแนน1!AZ37="มส",คะแนน1!AK37=""),"",คะแนน1!AK37/คะแนน1!$AK$5*100)</f>
        <v/>
      </c>
      <c r="AJ42" s="181" t="str">
        <f>IF(OR(นักเรียน!N37="ออก",คะแนน1!AZ37="ร",คะแนน1!AZ37="มส",คะแนน1!AW37=""),"",คะแนน1!AW37/คะแนน1!$AW$5*100)</f>
        <v/>
      </c>
      <c r="AK42" s="181" t="str">
        <f>IF(OR(นักเรียน!N37="ออก",คะแนน1!AZ37="ร",คะแนน1!AZ37="มส",คะแนน1!AX37=""),"",คะแนน1!AX37)</f>
        <v/>
      </c>
    </row>
    <row r="43" spans="2:37" ht="19.5" customHeight="1" x14ac:dyDescent="0.45"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AI43" s="181" t="str">
        <f>IF(OR(นักเรียน!N38="ออก",คะแนน1!AZ38="ร",คะแนน1!AZ38="มส",คะแนน1!AK38=""),"",คะแนน1!AK38/คะแนน1!$AK$5*100)</f>
        <v/>
      </c>
      <c r="AJ43" s="181" t="str">
        <f>IF(OR(นักเรียน!N38="ออก",คะแนน1!AZ38="ร",คะแนน1!AZ38="มส",คะแนน1!AW38=""),"",คะแนน1!AW38/คะแนน1!$AW$5*100)</f>
        <v/>
      </c>
      <c r="AK43" s="181" t="str">
        <f>IF(OR(นักเรียน!N38="ออก",คะแนน1!AZ38="ร",คะแนน1!AZ38="มส",คะแนน1!AX38=""),"",คะแนน1!AX38)</f>
        <v/>
      </c>
    </row>
    <row r="44" spans="2:37" ht="19.5" customHeight="1" x14ac:dyDescent="0.45">
      <c r="B44" s="177"/>
      <c r="C44" s="706" t="str">
        <f>IF(Home!C15="","","ลงชื่อ                                              ผู้สอน")</f>
        <v>ลงชื่อ                                              ผู้สอน</v>
      </c>
      <c r="D44" s="706"/>
      <c r="E44" s="706"/>
      <c r="F44" s="706"/>
      <c r="G44" s="177"/>
      <c r="H44" s="177" t="str">
        <f>IF(Home!C19="","","ลงชื่อ")</f>
        <v>ลงชื่อ</v>
      </c>
      <c r="I44" s="177"/>
      <c r="J44" s="177"/>
      <c r="K44" s="177"/>
      <c r="L44" s="177"/>
      <c r="M44" s="177"/>
      <c r="AI44" s="181" t="str">
        <f>IF(OR(นักเรียน!N39="ออก",คะแนน1!AZ39="ร",คะแนน1!AZ39="มส",คะแนน1!AK39=""),"",คะแนน1!AK39/คะแนน1!$AK$5*100)</f>
        <v/>
      </c>
      <c r="AJ44" s="181" t="str">
        <f>IF(OR(นักเรียน!N39="ออก",คะแนน1!AZ39="ร",คะแนน1!AZ39="มส",คะแนน1!AW39=""),"",คะแนน1!AW39/คะแนน1!$AW$5*100)</f>
        <v/>
      </c>
      <c r="AK44" s="181" t="str">
        <f>IF(OR(นักเรียน!N39="ออก",คะแนน1!AZ39="ร",คะแนน1!AZ39="มส",คะแนน1!AX39=""),"",คะแนน1!AX39)</f>
        <v/>
      </c>
    </row>
    <row r="45" spans="2:37" ht="19.5" customHeight="1" x14ac:dyDescent="0.45">
      <c r="B45" s="177"/>
      <c r="C45" s="707" t="str">
        <f>IF(Home!C15="","","("&amp;Home!C15&amp;")")</f>
        <v>(นายอังคาร  พึ่งผล)</v>
      </c>
      <c r="D45" s="707"/>
      <c r="E45" s="707"/>
      <c r="F45" s="707"/>
      <c r="G45" s="177"/>
      <c r="H45" s="707" t="str">
        <f>IF(Home!C19="","","("&amp;Home!C19&amp;")")</f>
        <v>(นายสุปัน  วงศ์อุ่น)</v>
      </c>
      <c r="I45" s="707"/>
      <c r="J45" s="707"/>
      <c r="K45" s="707"/>
      <c r="L45" s="178"/>
      <c r="M45" s="177"/>
      <c r="AI45" s="181" t="str">
        <f>IF(OR(นักเรียน!N40="ออก",คะแนน1!AZ40="ร",คะแนน1!AZ40="มส",คะแนน1!AK40=""),"",คะแนน1!AK40/คะแนน1!$AK$5*100)</f>
        <v/>
      </c>
      <c r="AJ45" s="181" t="str">
        <f>IF(OR(นักเรียน!N40="ออก",คะแนน1!AZ40="ร",คะแนน1!AZ40="มส",คะแนน1!AW40=""),"",คะแนน1!AW40/คะแนน1!$AW$5*100)</f>
        <v/>
      </c>
      <c r="AK45" s="181" t="str">
        <f>IF(OR(นักเรียน!N40="ออก",คะแนน1!AZ40="ร",คะแนน1!AZ40="มส",คะแนน1!AX40=""),"",คะแนน1!AX40)</f>
        <v/>
      </c>
    </row>
    <row r="46" spans="2:37" ht="17.25" customHeight="1" x14ac:dyDescent="0.45">
      <c r="B46" s="177"/>
      <c r="C46" s="702" t="str">
        <f>IF(Home!C15="","","ตำแหน่ง "&amp;Home!F14&amp;"โรงเรียน"&amp;Home!C3)</f>
        <v>ตำแหน่ง ครูโรงเรียนหนองผือเทพนิมิต</v>
      </c>
      <c r="D46" s="702"/>
      <c r="E46" s="702"/>
      <c r="F46" s="702"/>
      <c r="G46" s="702"/>
      <c r="H46" s="702" t="str">
        <f>IF(Home!C19="","","ตำแหน่ง "&amp;Home!F19&amp;"โรงเรียน"&amp;Home!C3)</f>
        <v>ตำแหน่ง ผู้อำนวยการโรงเรียนหนองผือเทพนิมิต</v>
      </c>
      <c r="I46" s="702"/>
      <c r="J46" s="702"/>
      <c r="K46" s="702"/>
      <c r="L46" s="702"/>
      <c r="M46" s="702"/>
      <c r="AI46" s="181" t="str">
        <f>IF(OR(นักเรียน!N41="ออก",คะแนน1!AZ41="ร",คะแนน1!AZ41="มส",คะแนน1!AK41=""),"",คะแนน1!AK41/คะแนน1!$AK$5*100)</f>
        <v/>
      </c>
      <c r="AJ46" s="181" t="str">
        <f>IF(OR(นักเรียน!N41="ออก",คะแนน1!AZ41="ร",คะแนน1!AZ41="มส",คะแนน1!AW41=""),"",คะแนน1!AW41/คะแนน1!$AW$5*100)</f>
        <v/>
      </c>
      <c r="AK46" s="181" t="str">
        <f>IF(OR(นักเรียน!N41="ออก",คะแนน1!AZ41="ร",คะแนน1!AZ41="มส",คะแนน1!AX41=""),"",คะแนน1!AX41)</f>
        <v/>
      </c>
    </row>
    <row r="47" spans="2:37" ht="19.5" customHeight="1" x14ac:dyDescent="0.45">
      <c r="AI47" s="181" t="str">
        <f>IF(OR(นักเรียน!N42="ออก",คะแนน1!AZ42="ร",คะแนน1!AZ42="มส",คะแนน1!AK42=""),"",คะแนน1!AK42/คะแนน1!$AK$5*100)</f>
        <v/>
      </c>
      <c r="AJ47" s="181" t="str">
        <f>IF(OR(นักเรียน!N42="ออก",คะแนน1!AZ42="ร",คะแนน1!AZ42="มส",คะแนน1!AW42=""),"",คะแนน1!AW42/คะแนน1!$AW$5*100)</f>
        <v/>
      </c>
      <c r="AK47" s="181" t="str">
        <f>IF(OR(นักเรียน!N42="ออก",คะแนน1!AZ42="ร",คะแนน1!AZ42="มส",คะแนน1!AX42=""),"",คะแนน1!AX42)</f>
        <v/>
      </c>
    </row>
    <row r="48" spans="2:37" x14ac:dyDescent="0.45">
      <c r="AI48" s="181" t="str">
        <f>IF(OR(นักเรียน!N43="ออก",คะแนน1!AZ43="ร",คะแนน1!AZ43="มส",คะแนน1!AK43=""),"",คะแนน1!AK43/คะแนน1!$AK$5*100)</f>
        <v/>
      </c>
      <c r="AJ48" s="181" t="str">
        <f>IF(OR(นักเรียน!N43="ออก",คะแนน1!AZ43="ร",คะแนน1!AZ43="มส",คะแนน1!AW43=""),"",คะแนน1!AW43/คะแนน1!$AW$5*100)</f>
        <v/>
      </c>
      <c r="AK48" s="181" t="str">
        <f>IF(OR(นักเรียน!N43="ออก",คะแนน1!AZ43="ร",คะแนน1!AZ43="มส",คะแนน1!AX43=""),"",คะแนน1!AX43)</f>
        <v/>
      </c>
    </row>
    <row r="49" spans="35:37" x14ac:dyDescent="0.45">
      <c r="AI49" s="181" t="str">
        <f>IF(OR(นักเรียน!N44="ออก",คะแนน1!AZ44="ร",คะแนน1!AZ44="มส",คะแนน1!AK44=""),"",คะแนน1!AK44/คะแนน1!$AK$5*100)</f>
        <v/>
      </c>
      <c r="AJ49" s="181" t="str">
        <f>IF(OR(นักเรียน!N44="ออก",คะแนน1!AZ44="ร",คะแนน1!AZ44="มส",คะแนน1!AW44=""),"",คะแนน1!AW44/คะแนน1!$AW$5*100)</f>
        <v/>
      </c>
      <c r="AK49" s="181" t="str">
        <f>IF(OR(นักเรียน!N44="ออก",คะแนน1!AZ44="ร",คะแนน1!AZ44="มส",คะแนน1!AX44=""),"",คะแนน1!AX44)</f>
        <v/>
      </c>
    </row>
    <row r="50" spans="35:37" x14ac:dyDescent="0.45">
      <c r="AI50" s="181" t="str">
        <f>IF(OR(นักเรียน!N45="ออก",คะแนน1!AZ45="ร",คะแนน1!AZ45="มส",คะแนน1!AK45=""),"",คะแนน1!AK45/คะแนน1!$AK$5*100)</f>
        <v/>
      </c>
      <c r="AJ50" s="181" t="str">
        <f>IF(OR(นักเรียน!N45="ออก",คะแนน1!AZ45="ร",คะแนน1!AZ45="มส",คะแนน1!AW45=""),"",คะแนน1!AW45/คะแนน1!$AW$5*100)</f>
        <v/>
      </c>
      <c r="AK50" s="181" t="str">
        <f>IF(OR(นักเรียน!N45="ออก",คะแนน1!AZ45="ร",คะแนน1!AZ45="มส",คะแนน1!AX45=""),"",คะแนน1!AX45)</f>
        <v/>
      </c>
    </row>
    <row r="51" spans="35:37" x14ac:dyDescent="0.45">
      <c r="AI51" s="181" t="str">
        <f>IF(OR(นักเรียน!N46="ออก",คะแนน1!AZ46="ร",คะแนน1!AZ46="มส",คะแนน1!AK46=""),"",คะแนน1!AK46/คะแนน1!$AK$5*100)</f>
        <v/>
      </c>
      <c r="AJ51" s="181" t="str">
        <f>IF(OR(นักเรียน!N46="ออก",คะแนน1!AZ46="ร",คะแนน1!AZ46="มส",คะแนน1!AW46=""),"",คะแนน1!AW46/คะแนน1!$AW$5*100)</f>
        <v/>
      </c>
      <c r="AK51" s="181" t="str">
        <f>IF(OR(นักเรียน!N46="ออก",คะแนน1!AZ46="ร",คะแนน1!AZ46="มส",คะแนน1!AX46=""),"",คะแนน1!AX46)</f>
        <v/>
      </c>
    </row>
    <row r="52" spans="35:37" x14ac:dyDescent="0.45">
      <c r="AI52" s="181" t="str">
        <f>IF(OR(นักเรียน!N47="ออก",คะแนน1!AZ47="ร",คะแนน1!AZ47="มส",คะแนน1!AK47=""),"",คะแนน1!AK47/คะแนน1!$AK$5*100)</f>
        <v/>
      </c>
      <c r="AJ52" s="181" t="str">
        <f>IF(OR(นักเรียน!N47="ออก",คะแนน1!AZ47="ร",คะแนน1!AZ47="มส",คะแนน1!AW47=""),"",คะแนน1!AW47/คะแนน1!$AW$5*100)</f>
        <v/>
      </c>
      <c r="AK52" s="181" t="str">
        <f>IF(OR(นักเรียน!N47="ออก",คะแนน1!AZ47="ร",คะแนน1!AZ47="มส",คะแนน1!AX47=""),"",คะแนน1!AX47)</f>
        <v/>
      </c>
    </row>
    <row r="53" spans="35:37" x14ac:dyDescent="0.45">
      <c r="AI53" s="181" t="str">
        <f>IF(OR(นักเรียน!N48="ออก",คะแนน1!AZ48="ร",คะแนน1!AZ48="มส",คะแนน1!AK48=""),"",คะแนน1!AK48/คะแนน1!$AK$5*100)</f>
        <v/>
      </c>
      <c r="AJ53" s="181" t="str">
        <f>IF(OR(นักเรียน!N48="ออก",คะแนน1!AZ48="ร",คะแนน1!AZ48="มส",คะแนน1!AW48=""),"",คะแนน1!AW48/คะแนน1!$AW$5*100)</f>
        <v/>
      </c>
      <c r="AK53" s="181" t="str">
        <f>IF(OR(นักเรียน!N48="ออก",คะแนน1!AZ48="ร",คะแนน1!AZ48="มส",คะแนน1!AX48=""),"",คะแนน1!AX48)</f>
        <v/>
      </c>
    </row>
    <row r="54" spans="35:37" x14ac:dyDescent="0.45">
      <c r="AI54" s="181" t="str">
        <f>IF(OR(นักเรียน!N49="ออก",คะแนน1!AZ49="ร",คะแนน1!AZ49="มส",คะแนน1!AK49=""),"",คะแนน1!AK49/คะแนน1!$AK$5*100)</f>
        <v/>
      </c>
      <c r="AJ54" s="181" t="str">
        <f>IF(OR(นักเรียน!N49="ออก",คะแนน1!AZ49="ร",คะแนน1!AZ49="มส",คะแนน1!AW49=""),"",คะแนน1!AW49/คะแนน1!$AW$5*100)</f>
        <v/>
      </c>
      <c r="AK54" s="181" t="str">
        <f>IF(OR(นักเรียน!N49="ออก",คะแนน1!AZ49="ร",คะแนน1!AZ49="มส",คะแนน1!AX49=""),"",คะแนน1!AX49)</f>
        <v/>
      </c>
    </row>
    <row r="55" spans="35:37" x14ac:dyDescent="0.45">
      <c r="AI55" s="181" t="str">
        <f>IF(OR(นักเรียน!N50="ออก",คะแนน1!AZ50="ร",คะแนน1!AZ50="มส",คะแนน1!AK50=""),"",คะแนน1!AK50/คะแนน1!$AK$5*100)</f>
        <v/>
      </c>
      <c r="AJ55" s="181" t="str">
        <f>IF(OR(นักเรียน!N50="ออก",คะแนน1!AZ50="ร",คะแนน1!AZ50="มส",คะแนน1!AW50=""),"",คะแนน1!AW50/คะแนน1!$AW$5*100)</f>
        <v/>
      </c>
      <c r="AK55" s="181" t="str">
        <f>IF(OR(นักเรียน!N50="ออก",คะแนน1!AZ50="ร",คะแนน1!AZ50="มส",คะแนน1!AX50=""),"",คะแนน1!AX50)</f>
        <v/>
      </c>
    </row>
    <row r="56" spans="35:37" x14ac:dyDescent="0.45">
      <c r="AI56" s="181" t="str">
        <f>IF(OR(นักเรียน!N51="ออก",คะแนน1!AZ51="ร",คะแนน1!AZ51="มส",คะแนน1!AK51=""),"",คะแนน1!AK51/คะแนน1!$AK$5*100)</f>
        <v/>
      </c>
      <c r="AJ56" s="181" t="str">
        <f>IF(OR(นักเรียน!N51="ออก",คะแนน1!AZ51="ร",คะแนน1!AZ51="มส",คะแนน1!AW51=""),"",คะแนน1!AW51/คะแนน1!$AW$5*100)</f>
        <v/>
      </c>
      <c r="AK56" s="181" t="str">
        <f>IF(OR(นักเรียน!N51="ออก",คะแนน1!AZ51="ร",คะแนน1!AZ51="มส",คะแนน1!AX51=""),"",คะแนน1!AX51)</f>
        <v/>
      </c>
    </row>
    <row r="57" spans="35:37" x14ac:dyDescent="0.45">
      <c r="AI57" s="181" t="str">
        <f>IF(OR(นักเรียน!N52="ออก",คะแนน1!AZ52="ร",คะแนน1!AZ52="มส",คะแนน1!AK52=""),"",คะแนน1!AK52/คะแนน1!$AK$5*100)</f>
        <v/>
      </c>
      <c r="AJ57" s="181" t="str">
        <f>IF(OR(นักเรียน!N52="ออก",คะแนน1!AZ52="ร",คะแนน1!AZ52="มส",คะแนน1!AW52=""),"",คะแนน1!AW52/คะแนน1!$AW$5*100)</f>
        <v/>
      </c>
      <c r="AK57" s="181" t="str">
        <f>IF(OR(นักเรียน!N52="ออก",คะแนน1!AZ52="ร",คะแนน1!AZ52="มส",คะแนน1!AX52=""),"",คะแนน1!AX52)</f>
        <v/>
      </c>
    </row>
    <row r="58" spans="35:37" x14ac:dyDescent="0.45">
      <c r="AI58" s="181" t="str">
        <f>IF(OR(นักเรียน!N53="ออก",คะแนน1!AZ53="ร",คะแนน1!AZ53="มส",คะแนน1!AK53=""),"",คะแนน1!AK53/คะแนน1!$AK$5*100)</f>
        <v/>
      </c>
      <c r="AJ58" s="181" t="str">
        <f>IF(OR(นักเรียน!N53="ออก",คะแนน1!AZ53="ร",คะแนน1!AZ53="มส",คะแนน1!AW53=""),"",คะแนน1!AW53/คะแนน1!$AW$5*100)</f>
        <v/>
      </c>
      <c r="AK58" s="181" t="str">
        <f>IF(OR(นักเรียน!N53="ออก",คะแนน1!AZ53="ร",คะแนน1!AZ53="มส",คะแนน1!AX53=""),"",คะแนน1!AX53)</f>
        <v/>
      </c>
    </row>
    <row r="59" spans="35:37" x14ac:dyDescent="0.45">
      <c r="AI59" s="181" t="str">
        <f>IF(OR(นักเรียน!N54="ออก",คะแนน1!AZ54="ร",คะแนน1!AZ54="มส",คะแนน1!AK54=""),"",คะแนน1!AK54/คะแนน1!$AK$5*100)</f>
        <v/>
      </c>
      <c r="AJ59" s="181" t="str">
        <f>IF(OR(นักเรียน!N54="ออก",คะแนน1!AZ54="ร",คะแนน1!AZ54="มส",คะแนน1!AW54=""),"",คะแนน1!AW54/คะแนน1!$AW$5*100)</f>
        <v/>
      </c>
      <c r="AK59" s="181" t="str">
        <f>IF(OR(นักเรียน!N54="ออก",คะแนน1!AZ54="ร",คะแนน1!AZ54="มส",คะแนน1!AX54=""),"",คะแนน1!AX54)</f>
        <v/>
      </c>
    </row>
    <row r="60" spans="35:37" x14ac:dyDescent="0.45">
      <c r="AI60" s="181" t="str">
        <f>IF(OR(นักเรียน!N55="ออก",คะแนน1!AZ55="ร",คะแนน1!AZ55="มส",คะแนน1!AK55=""),"",คะแนน1!AK55/คะแนน1!$AK$5*100)</f>
        <v/>
      </c>
      <c r="AJ60" s="181" t="str">
        <f>IF(OR(นักเรียน!N55="ออก",คะแนน1!AZ55="ร",คะแนน1!AZ55="มส",คะแนน1!AW55=""),"",คะแนน1!AW55/คะแนน1!$AW$5*100)</f>
        <v/>
      </c>
      <c r="AK60" s="181" t="str">
        <f>IF(OR(นักเรียน!N55="ออก",คะแนน1!AZ55="ร",คะแนน1!AZ55="มส",คะแนน1!AX55=""),"",คะแนน1!AX55)</f>
        <v/>
      </c>
    </row>
    <row r="61" spans="35:37" x14ac:dyDescent="0.45">
      <c r="AI61" s="181"/>
      <c r="AJ61" s="181"/>
      <c r="AK61" s="181"/>
    </row>
    <row r="62" spans="35:37" x14ac:dyDescent="0.45">
      <c r="AI62" s="181"/>
      <c r="AJ62" s="181"/>
      <c r="AK62" s="181"/>
    </row>
    <row r="63" spans="35:37" x14ac:dyDescent="0.45">
      <c r="AI63" s="181"/>
      <c r="AJ63" s="181"/>
      <c r="AK63" s="181"/>
    </row>
    <row r="64" spans="35:37" x14ac:dyDescent="0.45">
      <c r="AI64" s="181"/>
      <c r="AJ64" s="181"/>
      <c r="AK64" s="181"/>
    </row>
    <row r="65" spans="35:37" x14ac:dyDescent="0.45">
      <c r="AI65" s="181"/>
      <c r="AJ65" s="181"/>
      <c r="AK65" s="181"/>
    </row>
    <row r="66" spans="35:37" x14ac:dyDescent="0.45">
      <c r="AI66" s="181"/>
      <c r="AJ66" s="181"/>
      <c r="AK66" s="181"/>
    </row>
  </sheetData>
  <sheetProtection password="CCE8" sheet="1" objects="1" scenarios="1" selectLockedCells="1" selectUnlockedCells="1"/>
  <mergeCells count="8">
    <mergeCell ref="C46:G46"/>
    <mergeCell ref="H46:M46"/>
    <mergeCell ref="B2:M2"/>
    <mergeCell ref="B3:M3"/>
    <mergeCell ref="B4:M4"/>
    <mergeCell ref="C44:F44"/>
    <mergeCell ref="C45:F45"/>
    <mergeCell ref="H45:K45"/>
  </mergeCells>
  <pageMargins left="0.31496062992125984" right="0.11811023622047245" top="0.35433070866141736" bottom="0" header="0.31496062992125984" footer="0.31496062992125984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4"/>
  <sheetViews>
    <sheetView showGridLines="0" showRowColHeaders="0" zoomScale="120" zoomScaleNormal="120" workbookViewId="0">
      <selection activeCell="G77" sqref="G77"/>
    </sheetView>
  </sheetViews>
  <sheetFormatPr defaultRowHeight="22.5" x14ac:dyDescent="0.45"/>
  <cols>
    <col min="1" max="1" width="4" style="5" customWidth="1"/>
    <col min="2" max="2" width="3.7109375" style="33" customWidth="1"/>
    <col min="3" max="3" width="4.7109375" style="33" customWidth="1"/>
    <col min="4" max="13" width="8" style="33" customWidth="1"/>
    <col min="14" max="14" width="18.42578125" style="33" customWidth="1"/>
    <col min="15" max="15" width="4" style="33" customWidth="1"/>
    <col min="16" max="19" width="9.140625" style="5"/>
    <col min="20" max="16384" width="9.140625" style="33"/>
  </cols>
  <sheetData>
    <row r="1" spans="2:15" s="5" customFormat="1" ht="42" customHeight="1" x14ac:dyDescent="0.45"/>
    <row r="2" spans="2:15" ht="27.75" customHeight="1" x14ac:dyDescent="0.45">
      <c r="B2" s="120"/>
      <c r="C2" s="493" t="s">
        <v>337</v>
      </c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115"/>
    </row>
    <row r="3" spans="2:15" ht="18.75" customHeight="1" x14ac:dyDescent="0.45">
      <c r="B3" s="115"/>
      <c r="D3" s="44" t="s">
        <v>389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115"/>
    </row>
    <row r="4" spans="2:15" ht="18.75" customHeight="1" x14ac:dyDescent="0.45">
      <c r="B4" s="115"/>
      <c r="C4" s="39" t="s">
        <v>472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115"/>
    </row>
    <row r="5" spans="2:15" ht="18.75" customHeight="1" x14ac:dyDescent="0.45">
      <c r="B5" s="115"/>
      <c r="C5" s="39" t="s">
        <v>390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115"/>
    </row>
    <row r="6" spans="2:15" ht="18.75" customHeight="1" x14ac:dyDescent="0.45">
      <c r="B6" s="115"/>
      <c r="C6" s="253" t="s">
        <v>612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115"/>
    </row>
    <row r="7" spans="2:15" ht="11.25" customHeight="1" x14ac:dyDescent="0.45">
      <c r="B7" s="115"/>
      <c r="E7" s="39"/>
      <c r="F7" s="39"/>
      <c r="G7" s="39"/>
      <c r="H7" s="39"/>
      <c r="I7" s="39"/>
      <c r="J7" s="39"/>
      <c r="K7" s="39"/>
      <c r="L7" s="39"/>
      <c r="M7" s="39"/>
      <c r="N7" s="39"/>
      <c r="O7" s="115"/>
    </row>
    <row r="8" spans="2:15" ht="21" customHeight="1" x14ac:dyDescent="0.45">
      <c r="B8" s="115"/>
      <c r="C8" s="44"/>
      <c r="D8" s="39" t="s">
        <v>340</v>
      </c>
      <c r="E8" s="39"/>
      <c r="F8" s="39" t="s">
        <v>341</v>
      </c>
      <c r="G8" s="39"/>
      <c r="H8" s="39"/>
      <c r="I8" s="39"/>
      <c r="J8" s="39"/>
      <c r="K8" s="39"/>
      <c r="L8" s="39"/>
      <c r="M8" s="39"/>
      <c r="N8" s="39"/>
      <c r="O8" s="115"/>
    </row>
    <row r="9" spans="2:15" ht="21" customHeight="1" x14ac:dyDescent="0.45">
      <c r="B9" s="115"/>
      <c r="C9" s="44"/>
      <c r="D9" s="39" t="s">
        <v>473</v>
      </c>
      <c r="E9" s="39"/>
      <c r="F9" s="39" t="s">
        <v>474</v>
      </c>
      <c r="G9" s="39"/>
      <c r="H9" s="39"/>
      <c r="I9" s="39"/>
      <c r="J9" s="39"/>
      <c r="K9" s="39"/>
      <c r="L9" s="39"/>
      <c r="M9" s="39"/>
      <c r="N9" s="39"/>
      <c r="O9" s="115"/>
    </row>
    <row r="10" spans="2:15" ht="21" customHeight="1" x14ac:dyDescent="0.45">
      <c r="B10" s="115"/>
      <c r="C10" s="44"/>
      <c r="D10" s="39" t="s">
        <v>475</v>
      </c>
      <c r="E10" s="39"/>
      <c r="F10" s="39" t="s">
        <v>339</v>
      </c>
      <c r="G10" s="39"/>
      <c r="H10" s="39"/>
      <c r="I10" s="39"/>
      <c r="J10" s="39"/>
      <c r="K10" s="39"/>
      <c r="L10" s="39"/>
      <c r="M10" s="39"/>
      <c r="N10" s="39"/>
      <c r="O10" s="115"/>
    </row>
    <row r="11" spans="2:15" ht="21" customHeight="1" x14ac:dyDescent="0.45">
      <c r="B11" s="115"/>
      <c r="C11" s="44"/>
      <c r="D11" s="39" t="s">
        <v>476</v>
      </c>
      <c r="E11" s="39"/>
      <c r="F11" s="39" t="s">
        <v>477</v>
      </c>
      <c r="G11" s="39"/>
      <c r="H11" s="39"/>
      <c r="I11" s="39"/>
      <c r="J11" s="39"/>
      <c r="K11" s="39"/>
      <c r="L11" s="39"/>
      <c r="M11" s="39"/>
      <c r="N11" s="39"/>
      <c r="O11" s="115"/>
    </row>
    <row r="12" spans="2:15" ht="21" customHeight="1" x14ac:dyDescent="0.45">
      <c r="B12" s="115"/>
      <c r="C12" s="44"/>
      <c r="D12" s="39"/>
      <c r="E12" s="39"/>
      <c r="F12" s="39" t="s">
        <v>343</v>
      </c>
      <c r="G12" s="39"/>
      <c r="H12" s="39"/>
      <c r="I12" s="39"/>
      <c r="J12" s="39"/>
      <c r="K12" s="39"/>
      <c r="L12" s="39"/>
      <c r="M12" s="39"/>
      <c r="N12" s="39"/>
      <c r="O12" s="115"/>
    </row>
    <row r="13" spans="2:15" ht="21" customHeight="1" x14ac:dyDescent="0.45">
      <c r="B13" s="115"/>
      <c r="C13" s="44"/>
      <c r="D13" s="39"/>
      <c r="E13" s="39"/>
      <c r="F13" s="48" t="s">
        <v>372</v>
      </c>
      <c r="G13" s="39"/>
      <c r="H13" s="39"/>
      <c r="I13" s="39"/>
      <c r="J13" s="39"/>
      <c r="K13" s="39"/>
      <c r="L13" s="39"/>
      <c r="M13" s="39"/>
      <c r="N13" s="39"/>
      <c r="O13" s="115"/>
    </row>
    <row r="14" spans="2:15" ht="21" customHeight="1" x14ac:dyDescent="0.45">
      <c r="B14" s="115"/>
      <c r="C14" s="44"/>
      <c r="D14" s="39" t="s">
        <v>478</v>
      </c>
      <c r="E14" s="39"/>
      <c r="F14" s="39" t="s">
        <v>342</v>
      </c>
      <c r="G14" s="39"/>
      <c r="H14" s="39"/>
      <c r="I14" s="39"/>
      <c r="J14" s="39"/>
      <c r="K14" s="39"/>
      <c r="L14" s="39"/>
      <c r="M14" s="39"/>
      <c r="N14" s="39"/>
      <c r="O14" s="115"/>
    </row>
    <row r="15" spans="2:15" ht="21" customHeight="1" x14ac:dyDescent="0.45">
      <c r="B15" s="115"/>
      <c r="C15" s="44"/>
      <c r="D15" s="39" t="s">
        <v>479</v>
      </c>
      <c r="E15" s="39"/>
      <c r="F15" s="39" t="s">
        <v>338</v>
      </c>
      <c r="G15" s="39"/>
      <c r="H15" s="39"/>
      <c r="I15" s="39"/>
      <c r="J15" s="39"/>
      <c r="K15" s="39"/>
      <c r="L15" s="39"/>
      <c r="M15" s="39"/>
      <c r="N15" s="39"/>
      <c r="O15" s="115"/>
    </row>
    <row r="16" spans="2:15" ht="21" customHeight="1" x14ac:dyDescent="0.45">
      <c r="B16" s="115"/>
      <c r="C16" s="44"/>
      <c r="D16" s="39"/>
      <c r="E16" s="39"/>
      <c r="F16" s="47" t="s">
        <v>344</v>
      </c>
      <c r="G16" s="39"/>
      <c r="H16" s="39"/>
      <c r="I16" s="39"/>
      <c r="J16" s="39"/>
      <c r="K16" s="39"/>
      <c r="L16" s="39"/>
      <c r="M16" s="39"/>
      <c r="N16" s="39"/>
      <c r="O16" s="115"/>
    </row>
    <row r="17" spans="2:15" ht="21" customHeight="1" x14ac:dyDescent="0.45">
      <c r="B17" s="115"/>
      <c r="C17" s="44"/>
      <c r="D17" s="39"/>
      <c r="E17" s="39"/>
      <c r="F17" s="47"/>
      <c r="G17" s="39"/>
      <c r="H17" s="39"/>
      <c r="J17" s="39"/>
      <c r="L17" s="39"/>
      <c r="M17" s="39"/>
      <c r="N17" s="39"/>
      <c r="O17" s="115"/>
    </row>
    <row r="18" spans="2:15" ht="21" customHeight="1" x14ac:dyDescent="0.45">
      <c r="B18" s="115"/>
      <c r="C18" s="44"/>
      <c r="D18" s="39"/>
      <c r="E18" s="39"/>
      <c r="F18" s="47"/>
      <c r="G18" s="39"/>
      <c r="H18" s="39"/>
      <c r="I18" s="39" t="s">
        <v>374</v>
      </c>
      <c r="J18" s="39"/>
      <c r="K18" s="39"/>
      <c r="L18" s="39"/>
      <c r="M18" s="39"/>
      <c r="N18" s="39"/>
      <c r="O18" s="115"/>
    </row>
    <row r="19" spans="2:15" ht="21" customHeight="1" x14ac:dyDescent="0.45">
      <c r="B19" s="115"/>
      <c r="C19" s="44"/>
      <c r="D19" s="39"/>
      <c r="E19" s="39"/>
      <c r="F19" s="47"/>
      <c r="G19" s="39"/>
      <c r="H19" s="39"/>
      <c r="I19" s="39" t="s">
        <v>375</v>
      </c>
      <c r="J19" s="39"/>
      <c r="K19" s="39"/>
      <c r="L19" s="39"/>
      <c r="M19" s="39"/>
      <c r="N19" s="39"/>
      <c r="O19" s="115"/>
    </row>
    <row r="20" spans="2:15" ht="21" customHeight="1" x14ac:dyDescent="0.45">
      <c r="B20" s="115"/>
      <c r="C20" s="44"/>
      <c r="D20" s="39"/>
      <c r="E20" s="39"/>
      <c r="F20" s="47"/>
      <c r="G20" s="39"/>
      <c r="H20" s="39"/>
      <c r="I20" s="39" t="s">
        <v>376</v>
      </c>
      <c r="J20" s="39"/>
      <c r="K20" s="39"/>
      <c r="L20" s="39"/>
      <c r="M20" s="39"/>
      <c r="N20" s="39"/>
      <c r="O20" s="115"/>
    </row>
    <row r="21" spans="2:15" ht="21" customHeight="1" x14ac:dyDescent="0.45">
      <c r="B21" s="115"/>
      <c r="C21" s="44"/>
      <c r="D21" s="39"/>
      <c r="E21" s="39"/>
      <c r="F21" s="47"/>
      <c r="G21" s="39"/>
      <c r="H21" s="39"/>
      <c r="I21" s="39" t="s">
        <v>377</v>
      </c>
      <c r="J21" s="39"/>
      <c r="K21" s="39"/>
      <c r="L21" s="39"/>
      <c r="M21" s="39"/>
      <c r="N21" s="39"/>
      <c r="O21" s="115"/>
    </row>
    <row r="22" spans="2:15" ht="21" customHeight="1" x14ac:dyDescent="0.45">
      <c r="B22" s="115"/>
      <c r="C22" s="44"/>
      <c r="D22" s="39"/>
      <c r="E22" s="39"/>
      <c r="F22" s="47"/>
      <c r="G22" s="39"/>
      <c r="H22" s="39"/>
      <c r="J22" s="50" t="s">
        <v>378</v>
      </c>
      <c r="L22" s="39"/>
      <c r="M22" s="39"/>
      <c r="N22" s="39"/>
      <c r="O22" s="115"/>
    </row>
    <row r="23" spans="2:15" ht="21" customHeight="1" x14ac:dyDescent="0.45">
      <c r="B23" s="115"/>
      <c r="C23" s="44"/>
      <c r="D23" s="39"/>
      <c r="E23" s="39"/>
      <c r="F23" s="47"/>
      <c r="G23" s="39"/>
      <c r="H23" s="39"/>
      <c r="I23" s="39"/>
      <c r="J23" s="51" t="s">
        <v>480</v>
      </c>
      <c r="L23" s="39"/>
      <c r="M23" s="39"/>
      <c r="N23" s="39"/>
      <c r="O23" s="115"/>
    </row>
    <row r="24" spans="2:15" ht="20.25" customHeight="1" x14ac:dyDescent="0.45">
      <c r="B24" s="115"/>
      <c r="C24" s="44"/>
      <c r="D24" s="39"/>
      <c r="E24" s="39"/>
      <c r="F24" s="33" t="s">
        <v>388</v>
      </c>
      <c r="G24" s="39"/>
      <c r="H24" s="39"/>
      <c r="I24" s="39"/>
      <c r="J24" s="45"/>
      <c r="K24" s="39"/>
      <c r="L24" s="39"/>
      <c r="N24" s="39"/>
      <c r="O24" s="115"/>
    </row>
    <row r="25" spans="2:15" ht="18" customHeight="1" x14ac:dyDescent="0.45">
      <c r="B25" s="115"/>
      <c r="C25" s="44"/>
      <c r="D25" s="39"/>
      <c r="E25" s="39"/>
      <c r="F25" s="39"/>
      <c r="G25" s="39"/>
      <c r="H25" s="39"/>
      <c r="I25" s="39" t="s">
        <v>382</v>
      </c>
      <c r="J25" s="39" t="s">
        <v>379</v>
      </c>
      <c r="L25" s="39"/>
      <c r="M25" s="39"/>
      <c r="N25" s="39"/>
      <c r="O25" s="115"/>
    </row>
    <row r="26" spans="2:15" ht="18" customHeight="1" x14ac:dyDescent="0.45">
      <c r="B26" s="115"/>
      <c r="C26" s="44"/>
      <c r="D26" s="39"/>
      <c r="E26" s="39"/>
      <c r="F26" s="39"/>
      <c r="G26" s="39"/>
      <c r="H26" s="39"/>
      <c r="I26" s="39" t="s">
        <v>380</v>
      </c>
      <c r="J26" s="39" t="s">
        <v>384</v>
      </c>
      <c r="K26" s="39"/>
      <c r="L26" s="39"/>
      <c r="M26" s="39"/>
      <c r="N26" s="39"/>
      <c r="O26" s="115"/>
    </row>
    <row r="27" spans="2:15" ht="18" customHeight="1" x14ac:dyDescent="0.45">
      <c r="B27" s="115"/>
      <c r="C27" s="44"/>
      <c r="D27" s="39"/>
      <c r="E27" s="39"/>
      <c r="F27" s="39"/>
      <c r="G27" s="39"/>
      <c r="H27" s="39"/>
      <c r="I27" s="39" t="s">
        <v>381</v>
      </c>
      <c r="J27" s="39" t="s">
        <v>385</v>
      </c>
      <c r="K27" s="39"/>
      <c r="L27" s="39"/>
      <c r="M27" s="39"/>
      <c r="N27" s="39"/>
      <c r="O27" s="115"/>
    </row>
    <row r="28" spans="2:15" ht="18" customHeight="1" x14ac:dyDescent="0.45">
      <c r="B28" s="115"/>
      <c r="C28" s="44"/>
      <c r="D28" s="39"/>
      <c r="E28" s="39"/>
      <c r="F28" s="39"/>
      <c r="G28" s="39"/>
      <c r="H28" s="39"/>
      <c r="I28" s="39" t="s">
        <v>383</v>
      </c>
      <c r="J28" s="39" t="s">
        <v>386</v>
      </c>
      <c r="K28" s="39"/>
      <c r="L28" s="39"/>
      <c r="M28" s="39"/>
      <c r="N28" s="39"/>
      <c r="O28" s="115"/>
    </row>
    <row r="29" spans="2:15" ht="18" customHeight="1" x14ac:dyDescent="0.45">
      <c r="B29" s="115"/>
      <c r="C29" s="44"/>
      <c r="D29" s="39"/>
      <c r="E29" s="39"/>
      <c r="F29" s="39" t="s">
        <v>387</v>
      </c>
      <c r="G29" s="39"/>
      <c r="H29" s="39"/>
      <c r="I29" s="39"/>
      <c r="J29" s="39"/>
      <c r="K29" s="39"/>
      <c r="L29" s="39"/>
      <c r="M29" s="39"/>
      <c r="N29" s="39"/>
      <c r="O29" s="115"/>
    </row>
    <row r="30" spans="2:15" ht="21" customHeight="1" x14ac:dyDescent="0.45">
      <c r="B30" s="115"/>
      <c r="C30" s="44"/>
      <c r="D30" s="39" t="s">
        <v>481</v>
      </c>
      <c r="E30" s="39"/>
      <c r="F30" s="39" t="s">
        <v>459</v>
      </c>
      <c r="G30" s="39"/>
      <c r="H30" s="39"/>
      <c r="I30" s="39"/>
      <c r="J30" s="39"/>
      <c r="K30" s="39"/>
      <c r="L30" s="39"/>
      <c r="M30" s="39"/>
      <c r="N30" s="39"/>
      <c r="O30" s="115"/>
    </row>
    <row r="31" spans="2:15" ht="21" customHeight="1" x14ac:dyDescent="0.45">
      <c r="B31" s="115"/>
      <c r="C31" s="44"/>
      <c r="D31" s="39" t="s">
        <v>345</v>
      </c>
      <c r="E31" s="39"/>
      <c r="F31" s="39" t="s">
        <v>482</v>
      </c>
      <c r="G31" s="39"/>
      <c r="H31" s="39"/>
      <c r="I31" s="39"/>
      <c r="J31" s="39"/>
      <c r="K31" s="39"/>
      <c r="L31" s="39"/>
      <c r="M31" s="39"/>
      <c r="N31" s="39"/>
      <c r="O31" s="115"/>
    </row>
    <row r="32" spans="2:15" ht="17.25" customHeight="1" x14ac:dyDescent="0.45">
      <c r="B32" s="115"/>
      <c r="C32" s="44"/>
      <c r="D32" s="39"/>
      <c r="E32" s="39"/>
      <c r="F32" s="494" t="s">
        <v>347</v>
      </c>
      <c r="G32" s="494"/>
      <c r="H32" s="494"/>
      <c r="I32" s="494"/>
      <c r="J32" s="494"/>
      <c r="K32" s="494"/>
      <c r="L32" s="494"/>
      <c r="M32" s="494"/>
      <c r="N32" s="494"/>
      <c r="O32" s="115"/>
    </row>
    <row r="33" spans="2:15" ht="37.5" customHeight="1" x14ac:dyDescent="0.45">
      <c r="B33" s="115"/>
      <c r="C33" s="44"/>
      <c r="D33" s="39"/>
      <c r="E33" s="39"/>
      <c r="F33" s="495" t="s">
        <v>349</v>
      </c>
      <c r="G33" s="495"/>
      <c r="H33" s="495"/>
      <c r="I33" s="495"/>
      <c r="J33" s="495"/>
      <c r="K33" s="495"/>
      <c r="L33" s="495"/>
      <c r="M33" s="495"/>
      <c r="N33" s="495"/>
      <c r="O33" s="115"/>
    </row>
    <row r="34" spans="2:15" ht="21" customHeight="1" x14ac:dyDescent="0.45">
      <c r="B34" s="115"/>
      <c r="C34" s="44"/>
      <c r="D34" s="39" t="s">
        <v>346</v>
      </c>
      <c r="E34" s="39"/>
      <c r="F34" s="39"/>
      <c r="G34" s="39" t="s">
        <v>353</v>
      </c>
      <c r="H34" s="39"/>
      <c r="I34" s="39"/>
      <c r="J34" s="39"/>
      <c r="K34" s="39"/>
      <c r="L34" s="39"/>
      <c r="M34" s="39"/>
      <c r="N34" s="39"/>
      <c r="O34" s="115"/>
    </row>
    <row r="35" spans="2:15" ht="21" customHeight="1" x14ac:dyDescent="0.45">
      <c r="B35" s="115"/>
      <c r="C35" s="44"/>
      <c r="D35" s="39" t="s">
        <v>350</v>
      </c>
      <c r="E35" s="39"/>
      <c r="F35" s="39"/>
      <c r="G35" s="39" t="s">
        <v>351</v>
      </c>
      <c r="H35" s="39"/>
      <c r="I35" s="39"/>
      <c r="J35" s="39"/>
      <c r="K35" s="39"/>
      <c r="L35" s="39"/>
      <c r="M35" s="39"/>
      <c r="N35" s="39"/>
      <c r="O35" s="115"/>
    </row>
    <row r="36" spans="2:15" ht="21" customHeight="1" x14ac:dyDescent="0.45">
      <c r="B36" s="115"/>
      <c r="C36" s="44"/>
      <c r="D36" s="39" t="s">
        <v>352</v>
      </c>
      <c r="E36" s="39"/>
      <c r="F36" s="39"/>
      <c r="G36" s="39" t="s">
        <v>354</v>
      </c>
      <c r="H36" s="39"/>
      <c r="I36" s="39"/>
      <c r="J36" s="39"/>
      <c r="K36" s="39"/>
      <c r="L36" s="39"/>
      <c r="M36" s="39"/>
      <c r="N36" s="39"/>
      <c r="O36" s="115"/>
    </row>
    <row r="37" spans="2:15" ht="21" customHeight="1" x14ac:dyDescent="0.45">
      <c r="B37" s="115"/>
      <c r="C37" s="44"/>
      <c r="D37" s="39" t="s">
        <v>355</v>
      </c>
      <c r="E37" s="39"/>
      <c r="F37" s="39" t="s">
        <v>356</v>
      </c>
      <c r="G37" s="39"/>
      <c r="H37" s="39"/>
      <c r="I37" s="39"/>
      <c r="J37" s="39"/>
      <c r="K37" s="39"/>
      <c r="L37" s="39"/>
      <c r="M37" s="39"/>
      <c r="N37" s="39"/>
      <c r="O37" s="115"/>
    </row>
    <row r="38" spans="2:15" ht="21" customHeight="1" x14ac:dyDescent="0.45">
      <c r="B38" s="115"/>
      <c r="C38" s="44"/>
      <c r="D38" s="39" t="s">
        <v>357</v>
      </c>
      <c r="E38" s="39"/>
      <c r="F38" s="39" t="s">
        <v>358</v>
      </c>
      <c r="G38" s="39"/>
      <c r="H38" s="39"/>
      <c r="I38" s="39"/>
      <c r="J38" s="39"/>
      <c r="K38" s="39"/>
      <c r="L38" s="39"/>
      <c r="M38" s="39"/>
      <c r="N38" s="39"/>
      <c r="O38" s="115"/>
    </row>
    <row r="39" spans="2:15" ht="21" customHeight="1" x14ac:dyDescent="0.45">
      <c r="B39" s="115"/>
      <c r="C39" s="44"/>
      <c r="D39" s="39" t="s">
        <v>359</v>
      </c>
      <c r="E39" s="39"/>
      <c r="F39" s="39"/>
      <c r="G39" s="39" t="s">
        <v>360</v>
      </c>
      <c r="H39" s="39"/>
      <c r="I39" s="39"/>
      <c r="J39" s="39"/>
      <c r="K39" s="39"/>
      <c r="L39" s="39"/>
      <c r="M39" s="39"/>
      <c r="N39" s="39"/>
      <c r="O39" s="115"/>
    </row>
    <row r="40" spans="2:15" ht="21" customHeight="1" x14ac:dyDescent="0.45">
      <c r="B40" s="115"/>
      <c r="C40" s="44"/>
      <c r="D40" s="39" t="s">
        <v>361</v>
      </c>
      <c r="E40" s="39"/>
      <c r="F40" s="39"/>
      <c r="G40" s="39" t="s">
        <v>362</v>
      </c>
      <c r="H40" s="39"/>
      <c r="I40" s="39"/>
      <c r="J40" s="39"/>
      <c r="K40" s="39"/>
      <c r="L40" s="39"/>
      <c r="M40" s="39"/>
      <c r="N40" s="39"/>
      <c r="O40" s="115"/>
    </row>
    <row r="41" spans="2:15" ht="21" customHeight="1" x14ac:dyDescent="0.45">
      <c r="B41" s="115"/>
      <c r="C41" s="44"/>
      <c r="D41" s="39" t="s">
        <v>363</v>
      </c>
      <c r="E41" s="39"/>
      <c r="F41" s="39" t="s">
        <v>483</v>
      </c>
      <c r="G41" s="45"/>
      <c r="H41" s="39"/>
      <c r="I41" s="39"/>
      <c r="J41" s="39"/>
      <c r="K41" s="39"/>
      <c r="L41" s="39"/>
      <c r="M41" s="39"/>
      <c r="N41" s="39"/>
      <c r="O41" s="115"/>
    </row>
    <row r="42" spans="2:15" ht="28.5" customHeight="1" x14ac:dyDescent="0.45">
      <c r="B42" s="115"/>
      <c r="C42" s="52" t="s">
        <v>364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115"/>
    </row>
    <row r="43" spans="2:15" ht="22.5" customHeight="1" x14ac:dyDescent="0.45">
      <c r="B43" s="115"/>
      <c r="C43" s="44"/>
      <c r="D43" s="39" t="s">
        <v>392</v>
      </c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115"/>
    </row>
    <row r="44" spans="2:15" ht="22.5" customHeight="1" x14ac:dyDescent="0.45">
      <c r="B44" s="115"/>
      <c r="C44" s="44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115"/>
    </row>
    <row r="45" spans="2:15" ht="22.5" customHeight="1" x14ac:dyDescent="0.45">
      <c r="B45" s="115"/>
      <c r="C45" s="44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115"/>
    </row>
    <row r="46" spans="2:15" ht="22.5" customHeight="1" x14ac:dyDescent="0.45">
      <c r="B46" s="115"/>
      <c r="C46" s="44"/>
      <c r="D46" s="39" t="s">
        <v>391</v>
      </c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115"/>
    </row>
    <row r="47" spans="2:15" ht="22.5" customHeight="1" x14ac:dyDescent="0.45">
      <c r="B47" s="115"/>
      <c r="C47" s="44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115"/>
    </row>
    <row r="48" spans="2:15" ht="22.5" customHeight="1" x14ac:dyDescent="0.45">
      <c r="B48" s="115"/>
      <c r="C48" s="44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115"/>
    </row>
    <row r="49" spans="2:15" ht="22.5" customHeight="1" x14ac:dyDescent="0.45">
      <c r="B49" s="115"/>
      <c r="C49" s="44"/>
      <c r="D49" s="39"/>
      <c r="E49" s="50" t="s">
        <v>393</v>
      </c>
      <c r="F49" s="39"/>
      <c r="G49" s="39"/>
      <c r="H49" s="39"/>
      <c r="I49" s="39"/>
      <c r="J49" s="50" t="s">
        <v>394</v>
      </c>
      <c r="K49" s="39"/>
      <c r="L49" s="39"/>
      <c r="M49" s="39"/>
      <c r="N49" s="39"/>
      <c r="O49" s="115"/>
    </row>
    <row r="50" spans="2:15" ht="22.5" customHeight="1" x14ac:dyDescent="0.45">
      <c r="B50" s="115"/>
      <c r="C50" s="44"/>
      <c r="D50" s="39"/>
      <c r="F50" s="39"/>
      <c r="G50" s="39"/>
      <c r="H50" s="39"/>
      <c r="I50" s="39"/>
      <c r="J50" s="39"/>
      <c r="K50" s="39"/>
      <c r="L50" s="39"/>
      <c r="M50" s="39"/>
      <c r="N50" s="39"/>
      <c r="O50" s="115"/>
    </row>
    <row r="51" spans="2:15" ht="22.5" customHeight="1" x14ac:dyDescent="0.45">
      <c r="B51" s="115"/>
      <c r="C51" s="44"/>
      <c r="D51" s="39" t="s">
        <v>395</v>
      </c>
      <c r="F51" s="39"/>
      <c r="G51" s="39"/>
      <c r="H51" s="39"/>
      <c r="I51" s="39"/>
      <c r="J51" s="39"/>
      <c r="K51" s="39"/>
      <c r="L51" s="39"/>
      <c r="M51" s="39"/>
      <c r="N51" s="39"/>
      <c r="O51" s="115"/>
    </row>
    <row r="52" spans="2:15" ht="22.5" customHeight="1" x14ac:dyDescent="0.45">
      <c r="B52" s="115"/>
      <c r="C52" s="44"/>
      <c r="D52" s="39"/>
      <c r="F52" s="39"/>
      <c r="G52" s="39"/>
      <c r="H52" s="39"/>
      <c r="I52" s="39"/>
      <c r="J52" s="39"/>
      <c r="K52" s="39"/>
      <c r="L52" s="39"/>
      <c r="M52" s="39"/>
      <c r="N52" s="39"/>
      <c r="O52" s="115"/>
    </row>
    <row r="53" spans="2:15" ht="22.5" customHeight="1" x14ac:dyDescent="0.45">
      <c r="B53" s="115"/>
      <c r="C53" s="44"/>
      <c r="D53" s="39"/>
      <c r="F53" s="39"/>
      <c r="G53" s="39"/>
      <c r="H53" s="39"/>
      <c r="I53" s="39"/>
      <c r="J53" s="39"/>
      <c r="K53" s="39"/>
      <c r="L53" s="39"/>
      <c r="M53" s="39"/>
      <c r="N53" s="39"/>
      <c r="O53" s="115"/>
    </row>
    <row r="54" spans="2:15" ht="22.5" customHeight="1" x14ac:dyDescent="0.45">
      <c r="B54" s="115"/>
      <c r="C54" s="44"/>
      <c r="D54" s="39"/>
      <c r="F54" s="39"/>
      <c r="G54" s="39"/>
      <c r="H54" s="39"/>
      <c r="I54" s="39"/>
      <c r="J54" s="39"/>
      <c r="K54" s="39"/>
      <c r="L54" s="39"/>
      <c r="M54" s="39"/>
      <c r="N54" s="39"/>
      <c r="O54" s="115"/>
    </row>
    <row r="55" spans="2:15" ht="26.25" customHeight="1" x14ac:dyDescent="0.45">
      <c r="B55" s="115"/>
      <c r="C55" s="52" t="s">
        <v>396</v>
      </c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115"/>
    </row>
    <row r="56" spans="2:15" ht="18.75" customHeight="1" x14ac:dyDescent="0.45">
      <c r="B56" s="115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115"/>
    </row>
    <row r="57" spans="2:15" ht="21.75" customHeight="1" x14ac:dyDescent="0.45">
      <c r="B57" s="115"/>
      <c r="C57" s="44"/>
      <c r="D57" s="39" t="s">
        <v>484</v>
      </c>
      <c r="E57" s="39"/>
      <c r="F57" s="39"/>
      <c r="G57" s="39"/>
      <c r="H57" s="39"/>
      <c r="I57" s="39"/>
      <c r="O57" s="115"/>
    </row>
    <row r="58" spans="2:15" ht="18.75" customHeight="1" x14ac:dyDescent="0.45">
      <c r="B58" s="115"/>
      <c r="C58" s="44"/>
      <c r="D58" s="39"/>
      <c r="E58" s="39"/>
      <c r="F58" s="39"/>
      <c r="G58" s="39"/>
      <c r="H58" s="39"/>
      <c r="I58" s="39"/>
      <c r="O58" s="115"/>
    </row>
    <row r="59" spans="2:15" ht="18.75" customHeight="1" x14ac:dyDescent="0.45">
      <c r="B59" s="115"/>
      <c r="C59" s="44"/>
      <c r="E59" s="39" t="s">
        <v>613</v>
      </c>
      <c r="F59" s="39"/>
      <c r="G59" s="39"/>
      <c r="K59" s="496" t="s">
        <v>305</v>
      </c>
      <c r="L59" s="496"/>
      <c r="M59" s="496"/>
      <c r="N59" s="496"/>
      <c r="O59" s="115"/>
    </row>
    <row r="60" spans="2:15" ht="18.75" customHeight="1" x14ac:dyDescent="0.45">
      <c r="B60" s="115"/>
      <c r="C60" s="44"/>
      <c r="E60" s="39" t="s">
        <v>614</v>
      </c>
      <c r="F60" s="39"/>
      <c r="G60" s="39"/>
      <c r="I60" s="39"/>
      <c r="K60" s="489" t="s">
        <v>487</v>
      </c>
      <c r="L60" s="489" t="s">
        <v>293</v>
      </c>
      <c r="M60" s="489" t="s">
        <v>293</v>
      </c>
      <c r="N60" s="489" t="s">
        <v>293</v>
      </c>
      <c r="O60" s="115"/>
    </row>
    <row r="61" spans="2:15" ht="18.75" customHeight="1" x14ac:dyDescent="0.45">
      <c r="B61" s="115"/>
      <c r="C61" s="44"/>
      <c r="E61" s="39" t="s">
        <v>615</v>
      </c>
      <c r="F61" s="39"/>
      <c r="G61" s="39"/>
      <c r="I61" s="39"/>
      <c r="K61" s="489" t="s">
        <v>488</v>
      </c>
      <c r="L61" s="489" t="s">
        <v>294</v>
      </c>
      <c r="M61" s="489" t="s">
        <v>294</v>
      </c>
      <c r="N61" s="489" t="s">
        <v>294</v>
      </c>
      <c r="O61" s="115"/>
    </row>
    <row r="62" spans="2:15" ht="18.75" customHeight="1" x14ac:dyDescent="0.45">
      <c r="B62" s="115"/>
      <c r="C62" s="44"/>
      <c r="E62" s="39"/>
      <c r="F62" s="39"/>
      <c r="G62" s="39"/>
      <c r="I62" s="39"/>
      <c r="K62" s="489"/>
      <c r="L62" s="489"/>
      <c r="M62" s="489"/>
      <c r="N62" s="489"/>
      <c r="O62" s="115"/>
    </row>
    <row r="63" spans="2:15" ht="18.75" customHeight="1" x14ac:dyDescent="0.45">
      <c r="B63" s="115"/>
      <c r="C63" s="44"/>
      <c r="E63" s="39" t="s">
        <v>616</v>
      </c>
      <c r="F63" s="39"/>
      <c r="G63" s="39"/>
      <c r="H63" s="49" t="s">
        <v>373</v>
      </c>
      <c r="K63" s="489" t="s">
        <v>489</v>
      </c>
      <c r="L63" s="489" t="s">
        <v>460</v>
      </c>
      <c r="M63" s="489" t="s">
        <v>460</v>
      </c>
      <c r="N63" s="489" t="s">
        <v>460</v>
      </c>
      <c r="O63" s="115"/>
    </row>
    <row r="64" spans="2:15" ht="18.75" customHeight="1" x14ac:dyDescent="0.45">
      <c r="B64" s="115"/>
      <c r="C64" s="44"/>
      <c r="E64" s="39"/>
      <c r="F64" s="39"/>
      <c r="G64" s="39"/>
      <c r="I64" s="39"/>
      <c r="K64" s="489" t="s">
        <v>490</v>
      </c>
      <c r="L64" s="489" t="s">
        <v>295</v>
      </c>
      <c r="M64" s="489" t="s">
        <v>295</v>
      </c>
      <c r="N64" s="489" t="s">
        <v>295</v>
      </c>
      <c r="O64" s="115"/>
    </row>
    <row r="65" spans="2:15" ht="18.75" customHeight="1" x14ac:dyDescent="0.45">
      <c r="B65" s="115"/>
      <c r="C65" s="44"/>
      <c r="E65" s="39" t="s">
        <v>617</v>
      </c>
      <c r="F65" s="39"/>
      <c r="G65" s="39"/>
      <c r="I65" s="39"/>
      <c r="K65" s="489" t="s">
        <v>491</v>
      </c>
      <c r="L65" s="489" t="s">
        <v>296</v>
      </c>
      <c r="M65" s="489" t="s">
        <v>296</v>
      </c>
      <c r="N65" s="489" t="s">
        <v>296</v>
      </c>
      <c r="O65" s="115"/>
    </row>
    <row r="66" spans="2:15" ht="18.75" customHeight="1" x14ac:dyDescent="0.45">
      <c r="B66" s="115"/>
      <c r="C66" s="44"/>
      <c r="E66" s="39" t="s">
        <v>618</v>
      </c>
      <c r="F66" s="39"/>
      <c r="G66" s="39"/>
      <c r="I66" s="39"/>
      <c r="K66" s="489" t="s">
        <v>492</v>
      </c>
      <c r="L66" s="489" t="s">
        <v>303</v>
      </c>
      <c r="M66" s="489" t="s">
        <v>303</v>
      </c>
      <c r="N66" s="489" t="s">
        <v>303</v>
      </c>
      <c r="O66" s="115"/>
    </row>
    <row r="67" spans="2:15" ht="18.75" customHeight="1" x14ac:dyDescent="0.45">
      <c r="B67" s="115"/>
      <c r="C67" s="44"/>
      <c r="E67" s="39" t="s">
        <v>619</v>
      </c>
      <c r="F67" s="39"/>
      <c r="G67" s="39"/>
      <c r="I67" s="39"/>
      <c r="K67" s="489" t="s">
        <v>493</v>
      </c>
      <c r="L67" s="489" t="s">
        <v>304</v>
      </c>
      <c r="M67" s="489" t="s">
        <v>304</v>
      </c>
      <c r="N67" s="489" t="s">
        <v>304</v>
      </c>
      <c r="O67" s="115"/>
    </row>
    <row r="68" spans="2:15" ht="18.75" customHeight="1" x14ac:dyDescent="0.45">
      <c r="B68" s="115"/>
      <c r="C68" s="44"/>
      <c r="F68" s="39"/>
      <c r="G68" s="39"/>
      <c r="I68" s="39"/>
      <c r="O68" s="115"/>
    </row>
    <row r="69" spans="2:15" ht="18.75" customHeight="1" x14ac:dyDescent="0.45">
      <c r="B69" s="115"/>
      <c r="C69" s="44"/>
      <c r="E69" s="39"/>
      <c r="F69" s="39"/>
      <c r="G69" s="39"/>
      <c r="I69" s="39"/>
      <c r="K69" s="491" t="s">
        <v>494</v>
      </c>
      <c r="L69" s="491"/>
      <c r="M69" s="491"/>
      <c r="N69" s="491"/>
      <c r="O69" s="115"/>
    </row>
    <row r="70" spans="2:15" ht="18.75" customHeight="1" x14ac:dyDescent="0.45">
      <c r="B70" s="115"/>
      <c r="C70" s="44"/>
      <c r="E70" s="39" t="s">
        <v>485</v>
      </c>
      <c r="F70" s="39"/>
      <c r="G70" s="39"/>
      <c r="I70" s="39"/>
      <c r="O70" s="115"/>
    </row>
    <row r="71" spans="2:15" ht="18.75" customHeight="1" x14ac:dyDescent="0.45">
      <c r="B71" s="115"/>
      <c r="C71" s="44"/>
      <c r="E71" s="39"/>
      <c r="F71" s="39"/>
      <c r="G71" s="39"/>
      <c r="I71" s="39"/>
      <c r="O71" s="115"/>
    </row>
    <row r="72" spans="2:15" ht="18.75" customHeight="1" x14ac:dyDescent="0.45">
      <c r="B72" s="115"/>
      <c r="C72" s="52" t="s">
        <v>397</v>
      </c>
      <c r="D72" s="9"/>
      <c r="E72" s="46"/>
      <c r="F72" s="46"/>
      <c r="G72" s="46"/>
      <c r="H72" s="9"/>
      <c r="I72" s="46"/>
      <c r="J72" s="9"/>
      <c r="K72" s="9"/>
      <c r="L72" s="9"/>
      <c r="M72" s="9"/>
      <c r="N72" s="9"/>
      <c r="O72" s="115"/>
    </row>
    <row r="73" spans="2:15" ht="12" customHeight="1" x14ac:dyDescent="0.45">
      <c r="B73" s="115"/>
      <c r="C73" s="44"/>
      <c r="E73" s="39"/>
      <c r="F73" s="39"/>
      <c r="G73" s="39"/>
      <c r="I73" s="39"/>
      <c r="O73" s="115"/>
    </row>
    <row r="74" spans="2:15" ht="19.5" customHeight="1" x14ac:dyDescent="0.45">
      <c r="B74" s="115"/>
      <c r="C74" s="44"/>
      <c r="D74" s="33" t="s">
        <v>398</v>
      </c>
      <c r="E74" s="39"/>
      <c r="F74" s="39"/>
      <c r="G74" s="39"/>
      <c r="I74" s="39"/>
      <c r="O74" s="115"/>
    </row>
    <row r="75" spans="2:15" ht="19.5" customHeight="1" x14ac:dyDescent="0.45">
      <c r="B75" s="115"/>
      <c r="C75" s="44" t="s">
        <v>399</v>
      </c>
      <c r="E75" s="39"/>
      <c r="F75" s="39"/>
      <c r="G75" s="39"/>
      <c r="I75" s="39"/>
      <c r="O75" s="115"/>
    </row>
    <row r="76" spans="2:15" ht="19.5" customHeight="1" x14ac:dyDescent="0.45">
      <c r="B76" s="115"/>
      <c r="C76" s="44" t="s">
        <v>400</v>
      </c>
      <c r="E76" s="39"/>
      <c r="F76" s="39"/>
      <c r="J76" s="492" t="s">
        <v>591</v>
      </c>
      <c r="K76" s="492"/>
      <c r="L76" s="492"/>
      <c r="M76" s="492"/>
      <c r="N76" s="44"/>
      <c r="O76" s="115"/>
    </row>
    <row r="77" spans="2:15" ht="19.5" customHeight="1" x14ac:dyDescent="0.45">
      <c r="B77" s="115"/>
      <c r="C77" s="44"/>
      <c r="G77" s="189"/>
      <c r="H77" s="189"/>
      <c r="I77" s="188" t="s">
        <v>401</v>
      </c>
      <c r="J77" s="188" t="s">
        <v>592</v>
      </c>
      <c r="K77" s="188"/>
      <c r="L77" s="188"/>
      <c r="M77" s="188"/>
      <c r="N77" s="188"/>
      <c r="O77" s="115"/>
    </row>
    <row r="78" spans="2:15" ht="21" customHeight="1" x14ac:dyDescent="0.45">
      <c r="B78" s="115"/>
      <c r="C78" s="44"/>
      <c r="D78" s="33" t="s">
        <v>486</v>
      </c>
      <c r="F78" s="44"/>
      <c r="O78" s="115"/>
    </row>
    <row r="79" spans="2:15" ht="21" customHeight="1" x14ac:dyDescent="0.45">
      <c r="B79" s="115"/>
      <c r="C79" s="44" t="s">
        <v>402</v>
      </c>
      <c r="F79" s="44"/>
      <c r="O79" s="115"/>
    </row>
    <row r="80" spans="2:15" ht="21" customHeight="1" x14ac:dyDescent="0.45">
      <c r="B80" s="115"/>
      <c r="C80" s="44"/>
      <c r="F80" s="44"/>
      <c r="O80" s="115"/>
    </row>
    <row r="81" spans="2:15" ht="21" customHeight="1" x14ac:dyDescent="0.45">
      <c r="B81" s="115"/>
      <c r="C81" s="490" t="s">
        <v>403</v>
      </c>
      <c r="D81" s="490"/>
      <c r="E81" s="490"/>
      <c r="F81" s="490"/>
      <c r="G81" s="490"/>
      <c r="H81" s="490"/>
      <c r="I81" s="490"/>
      <c r="J81" s="490"/>
      <c r="K81" s="490"/>
      <c r="L81" s="490"/>
      <c r="M81" s="490"/>
      <c r="N81" s="490"/>
      <c r="O81" s="115"/>
    </row>
    <row r="82" spans="2:15" ht="18.75" customHeight="1" x14ac:dyDescent="0.45"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</row>
    <row r="83" spans="2:15" s="5" customFormat="1" ht="18.75" customHeight="1" x14ac:dyDescent="0.45"/>
    <row r="84" spans="2:15" s="5" customFormat="1" ht="18.75" customHeight="1" x14ac:dyDescent="0.45"/>
    <row r="85" spans="2:15" s="5" customFormat="1" ht="18.75" customHeight="1" x14ac:dyDescent="0.45"/>
    <row r="86" spans="2:15" s="5" customFormat="1" ht="18.75" customHeight="1" x14ac:dyDescent="0.45"/>
    <row r="87" spans="2:15" s="5" customFormat="1" ht="18.75" customHeight="1" x14ac:dyDescent="0.45"/>
    <row r="88" spans="2:15" s="5" customFormat="1" ht="18.75" customHeight="1" x14ac:dyDescent="0.45"/>
    <row r="89" spans="2:15" s="5" customFormat="1" ht="20.25" customHeight="1" x14ac:dyDescent="0.45"/>
    <row r="90" spans="2:15" s="5" customFormat="1" ht="20.25" customHeight="1" x14ac:dyDescent="0.45"/>
    <row r="91" spans="2:15" ht="20.25" customHeight="1" x14ac:dyDescent="0.45"/>
    <row r="92" spans="2:15" ht="20.25" customHeight="1" x14ac:dyDescent="0.45"/>
    <row r="93" spans="2:15" ht="20.25" customHeight="1" x14ac:dyDescent="0.45"/>
    <row r="94" spans="2:15" ht="20.25" customHeight="1" x14ac:dyDescent="0.45"/>
  </sheetData>
  <sheetProtection password="CCE8" sheet="1" objects="1" scenarios="1" selectLockedCells="1"/>
  <mergeCells count="15">
    <mergeCell ref="K65:N65"/>
    <mergeCell ref="C2:N2"/>
    <mergeCell ref="F32:N32"/>
    <mergeCell ref="F33:N33"/>
    <mergeCell ref="K59:N59"/>
    <mergeCell ref="K60:N60"/>
    <mergeCell ref="K61:N61"/>
    <mergeCell ref="K63:N63"/>
    <mergeCell ref="K64:N64"/>
    <mergeCell ref="K62:N62"/>
    <mergeCell ref="K66:N66"/>
    <mergeCell ref="K67:N67"/>
    <mergeCell ref="C81:N81"/>
    <mergeCell ref="K69:N69"/>
    <mergeCell ref="J76:M76"/>
  </mergeCells>
  <hyperlinks>
    <hyperlink ref="K60" location="ปก!A1" display="ปก ปพ.5"/>
    <hyperlink ref="L60" location="ปก!A1" display="ปก ปพ.5"/>
    <hyperlink ref="M60" location="ปก!A1" display="ปก ปพ.5"/>
    <hyperlink ref="N60" location="ปก!A1" display="ปก ปพ.5"/>
    <hyperlink ref="K61" location="เวลาเรียน!A1" display="บันทึกเวลาเรียน"/>
    <hyperlink ref="L61" location="เวลาเรียน!A1" display="บันทึกเวลาเรียน"/>
    <hyperlink ref="M61" location="เวลาเรียน!A1" display="บันทึกเวลาเรียน"/>
    <hyperlink ref="N61" location="เวลาเรียน!A1" display="บันทึกเวลาเรียน"/>
    <hyperlink ref="K63" location="คะแนน1!A1" display="บันทึกคะแนนภาคเรียนที่ 1"/>
    <hyperlink ref="L63" location="คะแนน1!A1" display="บันทึกคะแนนภาคเรียนที่ 1"/>
    <hyperlink ref="M63" location="คะแนน1!A1" display="บันทึกคะแนนภาคเรียนที่ 1"/>
    <hyperlink ref="N63" location="คะแนน1!A1" display="บันทึกคะแนนภาคเรียนที่ 1"/>
    <hyperlink ref="K66" location="ตัวชีวัด!A1" display="บันทึกตัวชี้วัด/ผลการเรียนรู้"/>
    <hyperlink ref="L66" location="ตัวชีวัด!A1" display="บันทึกตัวชี้วัด/ผลการเรียนรู้"/>
    <hyperlink ref="M66" location="ตัวชีวัด!A1" display="บันทึกตัวชี้วัด/ผลการเรียนรู้"/>
    <hyperlink ref="N66" location="ตัวชีวัด!A1" display="บันทึกตัวชี้วัด/ผลการเรียนรู้"/>
    <hyperlink ref="K64" location="คุณลักษณะรายข้อ!A1" display="ผลประเมินคุณลักษณะฯ รายข้อ"/>
    <hyperlink ref="L64" location="คุณลักษณะรายข้อ!A1" display="ผลประเมินคุณลักษณะฯ รายข้อ"/>
    <hyperlink ref="M64" location="คุณลักษณะรายข้อ!A1" display="ผลประเมินคุณลักษณะฯ รายข้อ"/>
    <hyperlink ref="N64" location="คุณลักษณะรายข้อ!A1" display="ผลประเมินคุณลักษณะฯ รายข้อ"/>
    <hyperlink ref="K65" location="คิดวิเคราะห์รายข้อ!A1" display="ผลประเมินอ่านคิดวิเคราะห์ รายข้อ"/>
    <hyperlink ref="L65" location="คิดวิเคราะห์รายข้อ!A1" display="ผลประเมินอ่านคิดวิเคราะห์ รายข้อ"/>
    <hyperlink ref="M65" location="คิดวิเคราะห์รายข้อ!A1" display="ผลประเมินอ่านคิดวิเคราะห์ รายข้อ"/>
    <hyperlink ref="N65" location="คิดวิเคราะห์รายข้อ!A1" display="ผลประเมินอ่านคิดวิเคราะห์ รายข้อ"/>
    <hyperlink ref="K67" location="คำอธิบาย!A1" display="คำอธิบายการใช้แบบบันทึกผลการเรียน"/>
    <hyperlink ref="L67" location="คำอธิบาย!A1" display="คำอธิบายการใช้แบบบันทึกผลการเรียน"/>
    <hyperlink ref="M67" location="คำอธิบาย!A1" display="คำอธิบายการใช้แบบบันทึกผลการเรียน"/>
    <hyperlink ref="N67" location="คำอธิบาย!A1" display="คำอธิบายการใช้แบบบันทึกผลการเรียน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  <picture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1:S57"/>
  <sheetViews>
    <sheetView showGridLines="0" showRowColHeaders="0" zoomScale="120" zoomScaleNormal="120" workbookViewId="0">
      <selection activeCell="C3" sqref="C3"/>
    </sheetView>
  </sheetViews>
  <sheetFormatPr defaultRowHeight="22.5" x14ac:dyDescent="0.45"/>
  <cols>
    <col min="1" max="1" width="9.140625" style="41"/>
    <col min="2" max="2" width="2.5703125" style="41" customWidth="1"/>
    <col min="3" max="3" width="3.28515625" style="41" customWidth="1"/>
    <col min="4" max="16" width="7.42578125" style="41" customWidth="1"/>
    <col min="17" max="17" width="2.85546875" style="41" customWidth="1"/>
    <col min="18" max="18" width="3" style="41" customWidth="1"/>
    <col min="19" max="19" width="7.42578125" style="39" customWidth="1"/>
    <col min="20" max="31" width="7.42578125" style="41" customWidth="1"/>
    <col min="32" max="16384" width="9.140625" style="41"/>
  </cols>
  <sheetData>
    <row r="1" spans="2:18" ht="42" customHeight="1" x14ac:dyDescent="0.45"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2:18" ht="9" customHeight="1" x14ac:dyDescent="0.45"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</row>
    <row r="3" spans="2:18" x14ac:dyDescent="0.45">
      <c r="B3" s="126"/>
      <c r="C3" s="43"/>
      <c r="D3" s="710" t="s">
        <v>307</v>
      </c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43"/>
      <c r="R3" s="126"/>
    </row>
    <row r="4" spans="2:18" x14ac:dyDescent="0.45">
      <c r="B4" s="126"/>
      <c r="C4" s="43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43"/>
      <c r="R4" s="126"/>
    </row>
    <row r="5" spans="2:18" x14ac:dyDescent="0.45">
      <c r="B5" s="126"/>
      <c r="C5" s="39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39"/>
      <c r="R5" s="126"/>
    </row>
    <row r="6" spans="2:18" ht="20.25" customHeight="1" x14ac:dyDescent="0.45">
      <c r="B6" s="126"/>
      <c r="C6" s="39"/>
      <c r="D6" s="44" t="s">
        <v>309</v>
      </c>
      <c r="F6" s="44" t="s">
        <v>310</v>
      </c>
      <c r="K6" s="44"/>
      <c r="L6" s="44"/>
      <c r="M6" s="44"/>
      <c r="N6" s="44"/>
      <c r="O6" s="44"/>
      <c r="P6" s="44"/>
      <c r="Q6" s="39"/>
      <c r="R6" s="126"/>
    </row>
    <row r="7" spans="2:18" ht="20.25" customHeight="1" x14ac:dyDescent="0.45">
      <c r="B7" s="126"/>
      <c r="C7" s="39"/>
      <c r="D7" s="44"/>
      <c r="E7" s="44"/>
      <c r="F7" s="44"/>
      <c r="G7" s="44"/>
      <c r="I7" s="44"/>
      <c r="J7" s="44"/>
      <c r="K7" s="44"/>
      <c r="L7" s="44"/>
      <c r="M7" s="44"/>
      <c r="N7" s="44"/>
      <c r="O7" s="44"/>
      <c r="P7" s="44"/>
      <c r="Q7" s="39"/>
      <c r="R7" s="126"/>
    </row>
    <row r="8" spans="2:18" ht="20.25" customHeight="1" x14ac:dyDescent="0.45">
      <c r="B8" s="126"/>
      <c r="C8" s="39"/>
      <c r="D8" s="44" t="s">
        <v>311</v>
      </c>
      <c r="E8" s="44"/>
      <c r="F8" s="39"/>
      <c r="I8" s="44"/>
      <c r="J8" s="44"/>
      <c r="K8" s="44"/>
      <c r="L8" s="44"/>
      <c r="M8" s="44"/>
      <c r="N8" s="44"/>
      <c r="O8" s="44"/>
      <c r="P8" s="44"/>
      <c r="Q8" s="39"/>
      <c r="R8" s="126"/>
    </row>
    <row r="9" spans="2:18" ht="20.25" customHeight="1" x14ac:dyDescent="0.45">
      <c r="B9" s="126"/>
      <c r="C9" s="39"/>
      <c r="E9" s="44" t="s">
        <v>323</v>
      </c>
      <c r="F9" s="39"/>
      <c r="G9" s="44" t="s">
        <v>325</v>
      </c>
      <c r="I9" s="44"/>
      <c r="J9" s="44"/>
      <c r="K9" s="44"/>
      <c r="L9" s="44"/>
      <c r="M9" s="44"/>
      <c r="N9" s="44"/>
      <c r="O9" s="44"/>
      <c r="P9" s="44"/>
      <c r="Q9" s="39"/>
      <c r="R9" s="126"/>
    </row>
    <row r="10" spans="2:18" ht="20.25" customHeight="1" x14ac:dyDescent="0.45">
      <c r="B10" s="126"/>
      <c r="C10" s="39"/>
      <c r="E10" s="44" t="s">
        <v>324</v>
      </c>
      <c r="F10" s="39"/>
      <c r="G10" s="44" t="s">
        <v>326</v>
      </c>
      <c r="I10" s="44"/>
      <c r="J10" s="44"/>
      <c r="K10" s="44"/>
      <c r="L10" s="44"/>
      <c r="M10" s="44"/>
      <c r="N10" s="44"/>
      <c r="O10" s="44"/>
      <c r="P10" s="44"/>
      <c r="Q10" s="39"/>
      <c r="R10" s="126"/>
    </row>
    <row r="11" spans="2:18" ht="16.5" customHeight="1" x14ac:dyDescent="0.45">
      <c r="B11" s="126"/>
      <c r="C11" s="39"/>
      <c r="G11" s="44" t="s">
        <v>312</v>
      </c>
      <c r="I11" s="44"/>
      <c r="J11" s="44"/>
      <c r="K11" s="44"/>
      <c r="L11" s="44"/>
      <c r="M11" s="44"/>
      <c r="N11" s="44"/>
      <c r="O11" s="44"/>
      <c r="P11" s="44"/>
      <c r="Q11" s="39"/>
      <c r="R11" s="126"/>
    </row>
    <row r="12" spans="2:18" ht="16.5" customHeight="1" x14ac:dyDescent="0.45">
      <c r="B12" s="126"/>
      <c r="C12" s="39"/>
      <c r="D12" s="44"/>
      <c r="G12" s="44" t="s">
        <v>327</v>
      </c>
      <c r="I12" s="44"/>
      <c r="J12" s="44"/>
      <c r="K12" s="44"/>
      <c r="L12" s="44"/>
      <c r="M12" s="44"/>
      <c r="N12" s="44"/>
      <c r="O12" s="44"/>
      <c r="P12" s="44"/>
      <c r="Q12" s="39"/>
      <c r="R12" s="126"/>
    </row>
    <row r="13" spans="2:18" ht="16.5" customHeight="1" x14ac:dyDescent="0.45">
      <c r="B13" s="126"/>
      <c r="C13" s="39"/>
      <c r="D13" s="44"/>
      <c r="E13" s="39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39"/>
      <c r="R13" s="126"/>
    </row>
    <row r="14" spans="2:18" ht="20.25" customHeight="1" x14ac:dyDescent="0.45">
      <c r="B14" s="126"/>
      <c r="C14" s="39"/>
      <c r="D14" s="44" t="s">
        <v>314</v>
      </c>
      <c r="E14" s="39"/>
      <c r="F14" s="39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39"/>
      <c r="R14" s="126"/>
    </row>
    <row r="15" spans="2:18" ht="17.25" customHeight="1" x14ac:dyDescent="0.45">
      <c r="B15" s="126"/>
      <c r="C15" s="39"/>
      <c r="D15" s="39"/>
      <c r="E15" s="39" t="s">
        <v>313</v>
      </c>
      <c r="F15" s="39"/>
      <c r="G15" s="44" t="s">
        <v>315</v>
      </c>
      <c r="H15" s="44"/>
      <c r="I15" s="44"/>
      <c r="J15" s="44"/>
      <c r="K15" s="44"/>
      <c r="L15" s="44"/>
      <c r="M15" s="44"/>
      <c r="N15" s="44"/>
      <c r="O15" s="44"/>
      <c r="P15" s="44"/>
      <c r="Q15" s="39"/>
      <c r="R15" s="126"/>
    </row>
    <row r="16" spans="2:18" ht="17.25" customHeight="1" x14ac:dyDescent="0.45">
      <c r="B16" s="126"/>
      <c r="C16" s="39"/>
      <c r="D16" s="39"/>
      <c r="E16" s="39" t="s">
        <v>319</v>
      </c>
      <c r="F16" s="39"/>
      <c r="G16" s="44" t="s">
        <v>316</v>
      </c>
      <c r="H16" s="44"/>
      <c r="I16" s="44"/>
      <c r="J16" s="44"/>
      <c r="K16" s="44"/>
      <c r="L16" s="44"/>
      <c r="M16" s="44"/>
      <c r="N16" s="44"/>
      <c r="O16" s="44"/>
      <c r="P16" s="44"/>
      <c r="Q16" s="39"/>
      <c r="R16" s="126"/>
    </row>
    <row r="17" spans="2:18" ht="17.25" customHeight="1" x14ac:dyDescent="0.45">
      <c r="B17" s="126"/>
      <c r="C17" s="39"/>
      <c r="D17" s="39"/>
      <c r="E17" s="39" t="s">
        <v>320</v>
      </c>
      <c r="F17" s="39"/>
      <c r="G17" s="44" t="s">
        <v>317</v>
      </c>
      <c r="H17" s="44"/>
      <c r="I17" s="44"/>
      <c r="J17" s="44"/>
      <c r="K17" s="44"/>
      <c r="L17" s="44"/>
      <c r="M17" s="44"/>
      <c r="N17" s="44"/>
      <c r="O17" s="44"/>
      <c r="P17" s="44"/>
      <c r="Q17" s="39"/>
      <c r="R17" s="126"/>
    </row>
    <row r="18" spans="2:18" ht="17.25" customHeight="1" x14ac:dyDescent="0.45">
      <c r="B18" s="126"/>
      <c r="C18" s="39"/>
      <c r="D18" s="39"/>
      <c r="E18" s="44" t="s">
        <v>321</v>
      </c>
      <c r="F18" s="44"/>
      <c r="G18" s="44" t="s">
        <v>318</v>
      </c>
      <c r="H18" s="44"/>
      <c r="I18" s="44"/>
      <c r="J18" s="44"/>
      <c r="K18" s="44"/>
      <c r="L18" s="44"/>
      <c r="M18" s="44"/>
      <c r="N18" s="44"/>
      <c r="O18" s="44"/>
      <c r="P18" s="44"/>
      <c r="Q18" s="39"/>
      <c r="R18" s="126"/>
    </row>
    <row r="19" spans="2:18" ht="17.25" customHeight="1" x14ac:dyDescent="0.45">
      <c r="B19" s="126"/>
      <c r="C19" s="39"/>
      <c r="D19" s="44"/>
      <c r="E19" s="44" t="s">
        <v>322</v>
      </c>
      <c r="F19" s="44"/>
      <c r="G19" s="44" t="s">
        <v>365</v>
      </c>
      <c r="H19" s="44"/>
      <c r="I19" s="44"/>
      <c r="J19" s="44"/>
      <c r="K19" s="44"/>
      <c r="L19" s="44"/>
      <c r="M19" s="44"/>
      <c r="N19" s="44"/>
      <c r="O19" s="44"/>
      <c r="P19" s="44"/>
      <c r="Q19" s="39"/>
      <c r="R19" s="126"/>
    </row>
    <row r="20" spans="2:18" ht="20.25" customHeight="1" x14ac:dyDescent="0.45">
      <c r="B20" s="126"/>
      <c r="C20" s="39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39"/>
      <c r="R20" s="126"/>
    </row>
    <row r="21" spans="2:18" ht="15.75" customHeight="1" x14ac:dyDescent="0.45">
      <c r="B21" s="126"/>
      <c r="C21" s="39"/>
      <c r="D21" s="44" t="s">
        <v>328</v>
      </c>
      <c r="E21" s="44"/>
      <c r="F21" s="44" t="s">
        <v>330</v>
      </c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39"/>
      <c r="R21" s="126"/>
    </row>
    <row r="22" spans="2:18" ht="15.75" customHeight="1" x14ac:dyDescent="0.45">
      <c r="B22" s="126"/>
      <c r="C22" s="39"/>
      <c r="D22" s="44"/>
      <c r="E22" s="44"/>
      <c r="F22" s="44"/>
      <c r="G22" s="44" t="s">
        <v>329</v>
      </c>
      <c r="H22" s="44"/>
      <c r="I22" s="709" t="s">
        <v>590</v>
      </c>
      <c r="J22" s="709"/>
      <c r="K22" s="709"/>
      <c r="L22" s="709"/>
      <c r="M22" s="709"/>
      <c r="N22" s="188"/>
      <c r="O22" s="44"/>
      <c r="P22" s="44"/>
      <c r="Q22" s="39"/>
      <c r="R22" s="126"/>
    </row>
    <row r="23" spans="2:18" ht="15.75" customHeight="1" x14ac:dyDescent="0.45">
      <c r="B23" s="126"/>
      <c r="C23" s="39"/>
      <c r="D23" s="44"/>
      <c r="E23" s="44"/>
      <c r="F23" s="44" t="s">
        <v>331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39"/>
      <c r="R23" s="126"/>
    </row>
    <row r="24" spans="2:18" ht="15.75" customHeight="1" x14ac:dyDescent="0.45">
      <c r="B24" s="126"/>
      <c r="C24" s="39"/>
      <c r="D24" s="44"/>
      <c r="E24" s="44"/>
      <c r="F24" s="44"/>
      <c r="G24" s="44" t="s">
        <v>329</v>
      </c>
      <c r="H24" s="44"/>
      <c r="I24" s="709" t="s">
        <v>591</v>
      </c>
      <c r="J24" s="709"/>
      <c r="K24" s="709"/>
      <c r="L24" s="709"/>
      <c r="M24" s="709"/>
      <c r="N24" s="188"/>
      <c r="O24" s="188"/>
      <c r="P24" s="188"/>
      <c r="Q24" s="39"/>
      <c r="R24" s="126"/>
    </row>
    <row r="25" spans="2:18" ht="15.75" customHeight="1" x14ac:dyDescent="0.45">
      <c r="B25" s="126"/>
      <c r="C25" s="39"/>
      <c r="D25" s="44"/>
      <c r="E25" s="44"/>
      <c r="F25" s="44" t="s">
        <v>332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9"/>
      <c r="R25" s="126"/>
    </row>
    <row r="26" spans="2:18" ht="15.75" customHeight="1" x14ac:dyDescent="0.45">
      <c r="B26" s="126"/>
      <c r="C26" s="39"/>
      <c r="D26" s="44"/>
      <c r="E26" s="44"/>
      <c r="F26" s="44"/>
      <c r="G26" s="44" t="s">
        <v>496</v>
      </c>
      <c r="H26" s="44"/>
      <c r="I26" s="44"/>
      <c r="J26" s="709" t="s">
        <v>591</v>
      </c>
      <c r="K26" s="709"/>
      <c r="L26" s="709"/>
      <c r="M26" s="709"/>
      <c r="N26" s="709"/>
      <c r="O26" s="44"/>
      <c r="P26" s="44"/>
      <c r="Q26" s="39"/>
      <c r="R26" s="126"/>
    </row>
    <row r="27" spans="2:18" ht="15.75" customHeight="1" x14ac:dyDescent="0.45">
      <c r="B27" s="126"/>
      <c r="C27" s="39"/>
      <c r="D27" s="44"/>
      <c r="E27" s="44"/>
      <c r="F27" s="44"/>
      <c r="G27" s="44"/>
      <c r="H27" s="44"/>
      <c r="I27" s="44"/>
      <c r="J27" s="294"/>
      <c r="K27" s="294"/>
      <c r="L27" s="294"/>
      <c r="M27" s="294"/>
      <c r="N27" s="294"/>
      <c r="O27" s="44"/>
      <c r="P27" s="44"/>
      <c r="Q27" s="39"/>
      <c r="R27" s="126"/>
    </row>
    <row r="28" spans="2:18" ht="15.75" customHeight="1" x14ac:dyDescent="0.45">
      <c r="B28" s="126"/>
      <c r="C28" s="39"/>
      <c r="D28" s="44"/>
      <c r="E28" s="44"/>
      <c r="F28" s="44"/>
      <c r="G28" s="44"/>
      <c r="H28" s="44"/>
      <c r="I28" s="44"/>
      <c r="J28" s="294"/>
      <c r="K28" s="294"/>
      <c r="L28" s="294"/>
      <c r="M28" s="294"/>
      <c r="N28" s="294"/>
      <c r="O28" s="44"/>
      <c r="P28" s="44"/>
      <c r="Q28" s="39"/>
      <c r="R28" s="126"/>
    </row>
    <row r="29" spans="2:18" ht="15.75" customHeight="1" x14ac:dyDescent="0.45">
      <c r="B29" s="126"/>
      <c r="C29" s="39"/>
      <c r="D29" s="44"/>
      <c r="E29" s="44"/>
      <c r="F29" s="44"/>
      <c r="G29" s="44"/>
      <c r="H29" s="44"/>
      <c r="I29" s="44"/>
      <c r="J29" s="294"/>
      <c r="K29" s="294"/>
      <c r="L29" s="294"/>
      <c r="M29" s="294"/>
      <c r="N29" s="294"/>
      <c r="O29" s="44"/>
      <c r="P29" s="44"/>
      <c r="Q29" s="39"/>
      <c r="R29" s="126"/>
    </row>
    <row r="30" spans="2:18" ht="15.75" customHeight="1" x14ac:dyDescent="0.45">
      <c r="B30" s="126"/>
      <c r="C30" s="39"/>
      <c r="D30" s="44"/>
      <c r="E30" s="44"/>
      <c r="F30" s="44"/>
      <c r="G30" s="44"/>
      <c r="H30" s="44"/>
      <c r="I30" s="44"/>
      <c r="J30" s="492"/>
      <c r="K30" s="492"/>
      <c r="L30" s="492"/>
      <c r="M30" s="492"/>
      <c r="N30" s="492"/>
      <c r="O30" s="44"/>
      <c r="P30" s="44"/>
      <c r="Q30" s="39"/>
      <c r="R30" s="126"/>
    </row>
    <row r="31" spans="2:18" ht="16.5" customHeight="1" x14ac:dyDescent="0.45">
      <c r="B31" s="126"/>
      <c r="C31" s="39"/>
      <c r="D31" s="44" t="s">
        <v>335</v>
      </c>
      <c r="E31" s="44"/>
      <c r="F31" s="44" t="s">
        <v>336</v>
      </c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39"/>
      <c r="R31" s="126"/>
    </row>
    <row r="32" spans="2:18" ht="16.5" customHeight="1" x14ac:dyDescent="0.45">
      <c r="B32" s="126"/>
      <c r="C32" s="39"/>
      <c r="D32" s="44"/>
      <c r="E32" s="44"/>
      <c r="F32" s="44" t="s">
        <v>333</v>
      </c>
      <c r="G32" s="217"/>
      <c r="H32" s="44" t="s">
        <v>334</v>
      </c>
      <c r="I32" s="44"/>
      <c r="J32" s="44"/>
      <c r="K32" s="44"/>
      <c r="L32" s="44"/>
      <c r="M32" s="44"/>
      <c r="N32" s="44"/>
      <c r="O32" s="44"/>
      <c r="P32" s="44"/>
      <c r="Q32" s="39"/>
      <c r="R32" s="126"/>
    </row>
    <row r="33" spans="2:18" ht="16.5" customHeight="1" x14ac:dyDescent="0.45">
      <c r="B33" s="126"/>
      <c r="C33" s="39"/>
      <c r="D33" s="44"/>
      <c r="E33" s="44"/>
      <c r="F33" s="44" t="s">
        <v>621</v>
      </c>
      <c r="G33" s="217"/>
      <c r="H33" s="44" t="s">
        <v>622</v>
      </c>
      <c r="I33" s="44"/>
      <c r="J33" s="44"/>
      <c r="K33" s="44"/>
      <c r="L33" s="44"/>
      <c r="M33" s="44"/>
      <c r="N33" s="44"/>
      <c r="O33" s="44"/>
      <c r="P33" s="44"/>
      <c r="Q33" s="39"/>
      <c r="R33" s="126"/>
    </row>
    <row r="34" spans="2:18" ht="16.5" customHeight="1" x14ac:dyDescent="0.45">
      <c r="B34" s="126"/>
      <c r="C34" s="39"/>
      <c r="D34" s="44"/>
      <c r="E34" s="44"/>
      <c r="F34" s="44"/>
      <c r="G34" s="44"/>
      <c r="H34" s="44" t="s">
        <v>623</v>
      </c>
      <c r="I34" s="44"/>
      <c r="J34" s="44"/>
      <c r="K34" s="44"/>
      <c r="L34" s="44"/>
      <c r="M34" s="44"/>
      <c r="N34" s="44"/>
      <c r="O34" s="44"/>
      <c r="P34" s="44"/>
      <c r="Q34" s="39"/>
      <c r="R34" s="126"/>
    </row>
    <row r="35" spans="2:18" ht="16.5" customHeight="1" x14ac:dyDescent="0.45">
      <c r="B35" s="126"/>
      <c r="C35" s="39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39"/>
      <c r="R35" s="126"/>
    </row>
    <row r="36" spans="2:18" ht="16.5" customHeight="1" x14ac:dyDescent="0.45">
      <c r="B36" s="126"/>
      <c r="C36" s="39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39"/>
      <c r="R36" s="126"/>
    </row>
    <row r="37" spans="2:18" ht="16.5" customHeight="1" x14ac:dyDescent="0.45">
      <c r="B37" s="126"/>
      <c r="C37" s="39"/>
      <c r="D37" s="44" t="s">
        <v>601</v>
      </c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39"/>
      <c r="R37" s="126"/>
    </row>
    <row r="38" spans="2:18" ht="16.5" customHeight="1" x14ac:dyDescent="0.45">
      <c r="B38" s="126"/>
      <c r="C38" s="39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39"/>
      <c r="R38" s="126"/>
    </row>
    <row r="39" spans="2:18" ht="16.5" customHeight="1" x14ac:dyDescent="0.45">
      <c r="B39" s="126"/>
      <c r="C39" s="39"/>
      <c r="D39" s="44"/>
      <c r="E39" s="218" t="s">
        <v>52</v>
      </c>
      <c r="F39" s="44" t="str">
        <f>Home!C3</f>
        <v>หนองผือเทพนิมิต</v>
      </c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39"/>
      <c r="R39" s="126"/>
    </row>
    <row r="40" spans="2:18" ht="16.5" customHeight="1" x14ac:dyDescent="0.45">
      <c r="B40" s="126"/>
      <c r="C40" s="39"/>
      <c r="D40" s="44"/>
      <c r="E40" s="44"/>
      <c r="F40" s="44" t="str">
        <f>Home!C4</f>
        <v>สำนักงานเขตพื้นที่การศึกษาประถมศึกษาสกลนคร เขต ๑</v>
      </c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39"/>
      <c r="R40" s="126"/>
    </row>
    <row r="41" spans="2:18" ht="16.5" customHeight="1" x14ac:dyDescent="0.45">
      <c r="B41" s="126"/>
      <c r="C41" s="39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39"/>
      <c r="R41" s="126"/>
    </row>
    <row r="42" spans="2:18" ht="16.5" customHeight="1" x14ac:dyDescent="0.45">
      <c r="B42" s="126"/>
      <c r="C42" s="39"/>
      <c r="D42" s="44"/>
      <c r="E42" s="44" t="s">
        <v>602</v>
      </c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39"/>
      <c r="R42" s="126"/>
    </row>
    <row r="43" spans="2:18" ht="16.5" customHeight="1" x14ac:dyDescent="0.45">
      <c r="B43" s="126"/>
      <c r="C43" s="39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39"/>
      <c r="R43" s="126"/>
    </row>
    <row r="44" spans="2:18" ht="16.5" customHeight="1" x14ac:dyDescent="0.45">
      <c r="B44" s="126"/>
      <c r="C44" s="39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39"/>
      <c r="R44" s="126"/>
    </row>
    <row r="45" spans="2:18" ht="24" customHeight="1" x14ac:dyDescent="0.45">
      <c r="B45" s="126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126"/>
    </row>
    <row r="46" spans="2:18" ht="12.75" customHeight="1" x14ac:dyDescent="0.45"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</row>
    <row r="47" spans="2:18" s="39" customFormat="1" ht="20.25" customHeight="1" x14ac:dyDescent="0.45">
      <c r="D47" s="708"/>
      <c r="E47" s="708"/>
    </row>
    <row r="48" spans="2:18" s="39" customFormat="1" ht="20.25" customHeight="1" x14ac:dyDescent="0.45"/>
    <row r="49" s="39" customFormat="1" ht="20.25" customHeight="1" x14ac:dyDescent="0.45"/>
    <row r="50" s="39" customFormat="1" ht="20.25" customHeight="1" x14ac:dyDescent="0.45"/>
    <row r="51" ht="20.25" customHeight="1" x14ac:dyDescent="0.45"/>
    <row r="52" ht="20.25" customHeight="1" x14ac:dyDescent="0.45"/>
    <row r="53" ht="20.25" customHeight="1" x14ac:dyDescent="0.45"/>
    <row r="54" ht="20.25" customHeight="1" x14ac:dyDescent="0.45"/>
    <row r="55" ht="20.25" customHeight="1" x14ac:dyDescent="0.45"/>
    <row r="56" ht="20.25" customHeight="1" x14ac:dyDescent="0.45"/>
    <row r="57" ht="20.25" customHeight="1" x14ac:dyDescent="0.45"/>
  </sheetData>
  <sheetProtection password="E469" sheet="1" objects="1" scenarios="1" selectLockedCells="1"/>
  <mergeCells count="6">
    <mergeCell ref="D47:E47"/>
    <mergeCell ref="J26:N26"/>
    <mergeCell ref="J30:N30"/>
    <mergeCell ref="D3:P4"/>
    <mergeCell ref="I22:M22"/>
    <mergeCell ref="I24:M24"/>
  </mergeCells>
  <hyperlinks>
    <hyperlink ref="J26:N26" r:id="rId1" display="http://madoodadi.wordpress.com/"/>
    <hyperlink ref="I22" r:id="rId2"/>
    <hyperlink ref="I24" r:id="rId3"/>
    <hyperlink ref="H33" r:id="rId4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5"/>
  <ignoredErrors>
    <ignoredError sqref="F39" unlockedFormula="1"/>
  </ignoredErrors>
  <drawing r:id="rId6"/>
  <picture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N34"/>
  <sheetViews>
    <sheetView showGridLines="0" showRowColHeaders="0" workbookViewId="0">
      <selection activeCell="F4" sqref="F4"/>
    </sheetView>
  </sheetViews>
  <sheetFormatPr defaultRowHeight="22.5" x14ac:dyDescent="0.45"/>
  <cols>
    <col min="1" max="1" width="3.7109375" style="5" customWidth="1"/>
    <col min="2" max="2" width="6.140625" style="5" customWidth="1"/>
    <col min="3" max="3" width="9.85546875" style="5" bestFit="1" customWidth="1"/>
    <col min="4" max="4" width="7" style="5" customWidth="1"/>
    <col min="5" max="5" width="8.42578125" style="5" customWidth="1"/>
    <col min="6" max="6" width="18.7109375" style="5" customWidth="1"/>
    <col min="7" max="7" width="17.7109375" style="5" customWidth="1"/>
    <col min="8" max="8" width="2.5703125" style="5" customWidth="1"/>
    <col min="9" max="9" width="6.42578125" style="5" customWidth="1"/>
    <col min="10" max="10" width="9" style="5" customWidth="1"/>
    <col min="11" max="11" width="7.140625" style="5" customWidth="1"/>
    <col min="12" max="12" width="8.5703125" style="5" customWidth="1"/>
    <col min="13" max="13" width="14.42578125" style="5" customWidth="1"/>
    <col min="14" max="14" width="19.42578125" style="5" customWidth="1"/>
    <col min="15" max="16384" width="9.140625" style="5"/>
  </cols>
  <sheetData>
    <row r="1" spans="2:14" ht="41.25" customHeight="1" x14ac:dyDescent="0.45"/>
    <row r="2" spans="2:14" ht="41.25" customHeight="1" x14ac:dyDescent="0.45">
      <c r="B2" s="497" t="s">
        <v>509</v>
      </c>
      <c r="C2" s="497"/>
      <c r="D2" s="497"/>
      <c r="E2" s="497"/>
      <c r="F2" s="497"/>
      <c r="G2" s="497"/>
    </row>
    <row r="3" spans="2:14" ht="26.25" x14ac:dyDescent="0.55000000000000004">
      <c r="B3" s="168" t="s">
        <v>510</v>
      </c>
      <c r="C3" s="116"/>
      <c r="D3" s="116"/>
      <c r="E3" s="116"/>
      <c r="F3" s="116"/>
      <c r="G3" s="116"/>
      <c r="I3" s="255" t="str">
        <f>Home!B11&amp;Home!C11&amp;"  ชั้น"&amp;Home!C9&amp;"   ปีการศึกษา  "&amp;Home!F5</f>
        <v>รายวิชาคอมพิวเตอร์  ชั้นมัธยมศึกษาปีที่ 3   ปีการศึกษา  2561</v>
      </c>
    </row>
    <row r="4" spans="2:14" ht="26.25" x14ac:dyDescent="0.55000000000000004">
      <c r="C4" s="115"/>
      <c r="D4" s="115"/>
      <c r="E4" s="169" t="s">
        <v>607</v>
      </c>
      <c r="F4" s="266">
        <v>60</v>
      </c>
      <c r="G4" s="256" t="s">
        <v>593</v>
      </c>
      <c r="I4" s="254"/>
    </row>
    <row r="5" spans="2:14" ht="26.25" x14ac:dyDescent="0.55000000000000004">
      <c r="C5" s="115"/>
      <c r="D5" s="115"/>
      <c r="E5" s="169" t="s">
        <v>608</v>
      </c>
      <c r="F5" s="266">
        <v>20</v>
      </c>
      <c r="G5" s="256" t="s">
        <v>594</v>
      </c>
      <c r="I5" s="168" t="s">
        <v>511</v>
      </c>
      <c r="J5" s="116"/>
      <c r="K5" s="116"/>
      <c r="L5" s="116"/>
      <c r="M5" s="116"/>
      <c r="N5" s="116"/>
    </row>
    <row r="6" spans="2:14" ht="26.25" x14ac:dyDescent="0.55000000000000004">
      <c r="C6" s="115"/>
      <c r="D6" s="115"/>
      <c r="E6" s="169" t="s">
        <v>609</v>
      </c>
      <c r="F6" s="266">
        <v>20</v>
      </c>
      <c r="G6" s="256" t="s">
        <v>595</v>
      </c>
      <c r="J6" s="272"/>
      <c r="K6" s="273" t="s">
        <v>424</v>
      </c>
      <c r="L6" s="274"/>
      <c r="M6" s="275" t="s">
        <v>423</v>
      </c>
      <c r="N6" s="275" t="s">
        <v>438</v>
      </c>
    </row>
    <row r="7" spans="2:14" ht="26.25" x14ac:dyDescent="0.55000000000000004">
      <c r="B7" s="469"/>
      <c r="C7" s="469"/>
      <c r="D7" s="469"/>
      <c r="E7" s="470" t="s">
        <v>628</v>
      </c>
      <c r="F7" s="472"/>
      <c r="G7" s="471"/>
      <c r="J7" s="268">
        <v>0</v>
      </c>
      <c r="K7" s="269" t="str">
        <f>IF(J7="","","-")</f>
        <v>-</v>
      </c>
      <c r="L7" s="270">
        <v>49</v>
      </c>
      <c r="M7" s="456" t="s">
        <v>440</v>
      </c>
      <c r="N7" s="455">
        <v>0</v>
      </c>
    </row>
    <row r="8" spans="2:14" ht="23.25" customHeight="1" x14ac:dyDescent="0.55000000000000004">
      <c r="B8" s="116"/>
      <c r="C8" s="116"/>
      <c r="D8" s="116"/>
      <c r="E8" s="267" t="s">
        <v>633</v>
      </c>
      <c r="F8" s="498" t="s">
        <v>597</v>
      </c>
      <c r="G8" s="498"/>
      <c r="J8" s="268">
        <v>50</v>
      </c>
      <c r="K8" s="269" t="str">
        <f>IF(J8="","","-")</f>
        <v>-</v>
      </c>
      <c r="L8" s="270">
        <v>64</v>
      </c>
      <c r="M8" s="456" t="s">
        <v>439</v>
      </c>
      <c r="N8" s="455">
        <v>1</v>
      </c>
    </row>
    <row r="9" spans="2:14" ht="23.25" customHeight="1" x14ac:dyDescent="0.55000000000000004">
      <c r="B9" s="254" t="s">
        <v>512</v>
      </c>
      <c r="J9" s="268">
        <v>65</v>
      </c>
      <c r="K9" s="269" t="str">
        <f>IF(J9="","","-")</f>
        <v>-</v>
      </c>
      <c r="L9" s="270">
        <v>79</v>
      </c>
      <c r="M9" s="456" t="s">
        <v>427</v>
      </c>
      <c r="N9" s="455">
        <v>2</v>
      </c>
    </row>
    <row r="10" spans="2:14" ht="23.25" customHeight="1" x14ac:dyDescent="0.55000000000000004">
      <c r="C10" s="272"/>
      <c r="D10" s="273" t="s">
        <v>424</v>
      </c>
      <c r="E10" s="274"/>
      <c r="F10" s="275" t="s">
        <v>423</v>
      </c>
      <c r="G10" s="275" t="s">
        <v>59</v>
      </c>
      <c r="J10" s="268">
        <v>80</v>
      </c>
      <c r="K10" s="269" t="str">
        <f>IF(J10="","","-")</f>
        <v>-</v>
      </c>
      <c r="L10" s="270">
        <v>100</v>
      </c>
      <c r="M10" s="456" t="s">
        <v>425</v>
      </c>
      <c r="N10" s="455">
        <v>3</v>
      </c>
    </row>
    <row r="11" spans="2:14" ht="23.25" customHeight="1" x14ac:dyDescent="0.55000000000000004">
      <c r="C11" s="268">
        <v>0</v>
      </c>
      <c r="D11" s="269" t="str">
        <f>IF(C11="","","-")</f>
        <v>-</v>
      </c>
      <c r="E11" s="271">
        <v>49</v>
      </c>
      <c r="F11" s="454" t="s">
        <v>432</v>
      </c>
      <c r="G11" s="455" t="s">
        <v>513</v>
      </c>
      <c r="J11" s="276"/>
      <c r="K11" s="277" t="str">
        <f>IF(J11="","","-")</f>
        <v/>
      </c>
      <c r="L11" s="278"/>
      <c r="M11" s="279"/>
      <c r="N11" s="280"/>
    </row>
    <row r="12" spans="2:14" ht="23.25" customHeight="1" x14ac:dyDescent="0.55000000000000004">
      <c r="C12" s="268">
        <v>50</v>
      </c>
      <c r="D12" s="269" t="str">
        <f t="shared" ref="D12:D18" si="0">IF(C12="","","-")</f>
        <v>-</v>
      </c>
      <c r="E12" s="271">
        <v>54</v>
      </c>
      <c r="F12" s="454" t="s">
        <v>431</v>
      </c>
      <c r="G12" s="455" t="s">
        <v>514</v>
      </c>
      <c r="I12" s="168" t="s">
        <v>515</v>
      </c>
      <c r="J12" s="116"/>
      <c r="K12" s="116"/>
      <c r="L12" s="116"/>
      <c r="M12" s="116"/>
      <c r="N12" s="116"/>
    </row>
    <row r="13" spans="2:14" ht="23.25" customHeight="1" x14ac:dyDescent="0.55000000000000004">
      <c r="C13" s="268">
        <v>55</v>
      </c>
      <c r="D13" s="269" t="str">
        <f t="shared" si="0"/>
        <v>-</v>
      </c>
      <c r="E13" s="271">
        <v>59</v>
      </c>
      <c r="F13" s="454" t="s">
        <v>430</v>
      </c>
      <c r="G13" s="455" t="s">
        <v>516</v>
      </c>
      <c r="J13" s="272"/>
      <c r="K13" s="273" t="s">
        <v>424</v>
      </c>
      <c r="L13" s="274"/>
      <c r="M13" s="275" t="s">
        <v>423</v>
      </c>
      <c r="N13" s="275" t="s">
        <v>438</v>
      </c>
    </row>
    <row r="14" spans="2:14" ht="23.25" customHeight="1" x14ac:dyDescent="0.55000000000000004">
      <c r="C14" s="268">
        <v>60</v>
      </c>
      <c r="D14" s="269" t="str">
        <f t="shared" si="0"/>
        <v>-</v>
      </c>
      <c r="E14" s="271">
        <v>64</v>
      </c>
      <c r="F14" s="454" t="s">
        <v>429</v>
      </c>
      <c r="G14" s="455" t="s">
        <v>517</v>
      </c>
      <c r="J14" s="268">
        <v>0</v>
      </c>
      <c r="K14" s="269" t="str">
        <f>IF(J14="","","-")</f>
        <v>-</v>
      </c>
      <c r="L14" s="270">
        <v>49</v>
      </c>
      <c r="M14" s="456" t="s">
        <v>440</v>
      </c>
      <c r="N14" s="455">
        <v>0</v>
      </c>
    </row>
    <row r="15" spans="2:14" ht="23.25" customHeight="1" x14ac:dyDescent="0.55000000000000004">
      <c r="C15" s="268">
        <v>65</v>
      </c>
      <c r="D15" s="269" t="str">
        <f t="shared" si="0"/>
        <v>-</v>
      </c>
      <c r="E15" s="271">
        <v>69</v>
      </c>
      <c r="F15" s="454" t="s">
        <v>428</v>
      </c>
      <c r="G15" s="455" t="s">
        <v>518</v>
      </c>
      <c r="J15" s="268">
        <v>50</v>
      </c>
      <c r="K15" s="269" t="str">
        <f>IF(J15="","","-")</f>
        <v>-</v>
      </c>
      <c r="L15" s="270">
        <v>64</v>
      </c>
      <c r="M15" s="456" t="s">
        <v>439</v>
      </c>
      <c r="N15" s="455">
        <v>1</v>
      </c>
    </row>
    <row r="16" spans="2:14" ht="23.25" customHeight="1" x14ac:dyDescent="0.55000000000000004">
      <c r="C16" s="268">
        <v>70</v>
      </c>
      <c r="D16" s="269" t="str">
        <f t="shared" si="0"/>
        <v>-</v>
      </c>
      <c r="E16" s="271">
        <v>74</v>
      </c>
      <c r="F16" s="454" t="s">
        <v>427</v>
      </c>
      <c r="G16" s="455" t="s">
        <v>519</v>
      </c>
      <c r="J16" s="268">
        <v>65</v>
      </c>
      <c r="K16" s="269" t="str">
        <f>IF(J16="","","-")</f>
        <v>-</v>
      </c>
      <c r="L16" s="270">
        <v>79</v>
      </c>
      <c r="M16" s="456" t="s">
        <v>427</v>
      </c>
      <c r="N16" s="455">
        <v>2</v>
      </c>
    </row>
    <row r="17" spans="3:14" ht="23.25" customHeight="1" x14ac:dyDescent="0.55000000000000004">
      <c r="C17" s="268">
        <v>75</v>
      </c>
      <c r="D17" s="269" t="str">
        <f t="shared" si="0"/>
        <v>-</v>
      </c>
      <c r="E17" s="271">
        <v>79</v>
      </c>
      <c r="F17" s="454" t="s">
        <v>426</v>
      </c>
      <c r="G17" s="455" t="s">
        <v>520</v>
      </c>
      <c r="J17" s="268">
        <v>80</v>
      </c>
      <c r="K17" s="269" t="str">
        <f>IF(J17="","","-")</f>
        <v>-</v>
      </c>
      <c r="L17" s="270">
        <v>100</v>
      </c>
      <c r="M17" s="456" t="s">
        <v>425</v>
      </c>
      <c r="N17" s="455">
        <v>3</v>
      </c>
    </row>
    <row r="18" spans="3:14" ht="23.25" customHeight="1" x14ac:dyDescent="0.55000000000000004">
      <c r="C18" s="268">
        <v>80</v>
      </c>
      <c r="D18" s="269" t="str">
        <f t="shared" si="0"/>
        <v>-</v>
      </c>
      <c r="E18" s="271">
        <v>100</v>
      </c>
      <c r="F18" s="454" t="s">
        <v>425</v>
      </c>
      <c r="G18" s="455" t="s">
        <v>521</v>
      </c>
      <c r="J18" s="259"/>
      <c r="K18" s="257" t="str">
        <f>IF(J18="","","-")</f>
        <v/>
      </c>
      <c r="L18" s="260"/>
      <c r="M18" s="261"/>
      <c r="N18" s="258"/>
    </row>
    <row r="19" spans="3:14" ht="30.75" customHeight="1" x14ac:dyDescent="0.55000000000000004">
      <c r="I19" s="168" t="s">
        <v>603</v>
      </c>
      <c r="J19" s="116"/>
      <c r="K19" s="116"/>
      <c r="L19" s="116"/>
      <c r="M19" s="116"/>
      <c r="N19" s="116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</row>
    <row r="20" spans="3:14" ht="30.75" customHeight="1" x14ac:dyDescent="0.45">
      <c r="J20" s="272"/>
      <c r="K20" s="273" t="s">
        <v>424</v>
      </c>
      <c r="L20" s="274"/>
      <c r="M20" s="275" t="s">
        <v>423</v>
      </c>
      <c r="N20" s="275" t="s">
        <v>438</v>
      </c>
    </row>
    <row r="21" spans="3:14" ht="30.75" customHeight="1" x14ac:dyDescent="0.55000000000000004">
      <c r="J21" s="268">
        <v>0</v>
      </c>
      <c r="K21" s="269" t="str">
        <f>IF(J21="","","-")</f>
        <v>-</v>
      </c>
      <c r="L21" s="270">
        <v>49</v>
      </c>
      <c r="M21" s="456" t="s">
        <v>440</v>
      </c>
      <c r="N21" s="455" t="s">
        <v>440</v>
      </c>
    </row>
    <row r="22" spans="3:14" ht="30.75" customHeight="1" x14ac:dyDescent="0.55000000000000004">
      <c r="J22" s="268">
        <v>50</v>
      </c>
      <c r="K22" s="269" t="str">
        <f>IF(J22="","","-")</f>
        <v>-</v>
      </c>
      <c r="L22" s="270">
        <v>64</v>
      </c>
      <c r="M22" s="456" t="s">
        <v>439</v>
      </c>
      <c r="N22" s="455" t="s">
        <v>439</v>
      </c>
    </row>
    <row r="23" spans="3:14" x14ac:dyDescent="0.45">
      <c r="C23" s="262" t="s">
        <v>522</v>
      </c>
      <c r="J23" s="263"/>
    </row>
    <row r="24" spans="3:14" x14ac:dyDescent="0.45">
      <c r="C24" s="264" t="s">
        <v>523</v>
      </c>
    </row>
    <row r="25" spans="3:14" x14ac:dyDescent="0.45">
      <c r="C25" s="264" t="s">
        <v>539</v>
      </c>
    </row>
    <row r="26" spans="3:14" x14ac:dyDescent="0.45">
      <c r="C26" s="264" t="s">
        <v>524</v>
      </c>
    </row>
    <row r="27" spans="3:14" x14ac:dyDescent="0.45">
      <c r="C27" s="264" t="s">
        <v>540</v>
      </c>
    </row>
    <row r="28" spans="3:14" x14ac:dyDescent="0.45">
      <c r="C28" s="264"/>
    </row>
    <row r="29" spans="3:14" x14ac:dyDescent="0.45">
      <c r="C29" s="264"/>
    </row>
    <row r="30" spans="3:14" x14ac:dyDescent="0.45">
      <c r="C30" s="262" t="s">
        <v>525</v>
      </c>
    </row>
    <row r="31" spans="3:14" x14ac:dyDescent="0.45">
      <c r="C31" s="264" t="s">
        <v>523</v>
      </c>
    </row>
    <row r="32" spans="3:14" x14ac:dyDescent="0.45">
      <c r="C32" s="264" t="s">
        <v>541</v>
      </c>
    </row>
    <row r="33" spans="3:4" x14ac:dyDescent="0.45">
      <c r="C33" s="264" t="s">
        <v>542</v>
      </c>
    </row>
    <row r="34" spans="3:4" x14ac:dyDescent="0.45">
      <c r="C34" s="264"/>
      <c r="D34" s="265" t="s">
        <v>543</v>
      </c>
    </row>
  </sheetData>
  <sheetProtection password="C992" sheet="1" objects="1" scenarios="1" selectLockedCells="1"/>
  <mergeCells count="2">
    <mergeCell ref="B2:G2"/>
    <mergeCell ref="F8:G8"/>
  </mergeCells>
  <conditionalFormatting sqref="J7:N11">
    <cfRule type="containsBlanks" dxfId="148" priority="14">
      <formula>LEN(TRIM(J7))=0</formula>
    </cfRule>
  </conditionalFormatting>
  <conditionalFormatting sqref="J14:N18">
    <cfRule type="containsBlanks" dxfId="147" priority="13">
      <formula>LEN(TRIM(J14))=0</formula>
    </cfRule>
  </conditionalFormatting>
  <conditionalFormatting sqref="C11:G18">
    <cfRule type="containsBlanks" dxfId="146" priority="12">
      <formula>LEN(TRIM(C11))=0</formula>
    </cfRule>
  </conditionalFormatting>
  <conditionalFormatting sqref="K7:K11">
    <cfRule type="containsBlanks" dxfId="145" priority="11">
      <formula>LEN(TRIM(K7))=0</formula>
    </cfRule>
  </conditionalFormatting>
  <conditionalFormatting sqref="K14:K18">
    <cfRule type="containsBlanks" dxfId="144" priority="10">
      <formula>LEN(TRIM(K14))=0</formula>
    </cfRule>
  </conditionalFormatting>
  <conditionalFormatting sqref="J7:N11">
    <cfRule type="containsBlanks" dxfId="143" priority="9">
      <formula>LEN(TRIM(J7))=0</formula>
    </cfRule>
  </conditionalFormatting>
  <conditionalFormatting sqref="J14:N18">
    <cfRule type="containsBlanks" dxfId="142" priority="8">
      <formula>LEN(TRIM(J14))=0</formula>
    </cfRule>
  </conditionalFormatting>
  <conditionalFormatting sqref="C11:G18">
    <cfRule type="containsBlanks" dxfId="141" priority="7">
      <formula>LEN(TRIM(C11))=0</formula>
    </cfRule>
  </conditionalFormatting>
  <conditionalFormatting sqref="K7:K11">
    <cfRule type="containsBlanks" dxfId="140" priority="6">
      <formula>LEN(TRIM(K7))=0</formula>
    </cfRule>
  </conditionalFormatting>
  <conditionalFormatting sqref="K14:K18">
    <cfRule type="containsBlanks" dxfId="139" priority="5">
      <formula>LEN(TRIM(K14))=0</formula>
    </cfRule>
  </conditionalFormatting>
  <conditionalFormatting sqref="J21:N22">
    <cfRule type="containsBlanks" dxfId="138" priority="4">
      <formula>LEN(TRIM(J21))=0</formula>
    </cfRule>
  </conditionalFormatting>
  <conditionalFormatting sqref="K21:K22">
    <cfRule type="containsBlanks" dxfId="137" priority="3">
      <formula>LEN(TRIM(K21))=0</formula>
    </cfRule>
  </conditionalFormatting>
  <conditionalFormatting sqref="J21:N22">
    <cfRule type="containsBlanks" dxfId="136" priority="2">
      <formula>LEN(TRIM(J21))=0</formula>
    </cfRule>
  </conditionalFormatting>
  <conditionalFormatting sqref="K21:K22">
    <cfRule type="containsBlanks" dxfId="135" priority="1">
      <formula>LEN(TRIM(K21))=0</formula>
    </cfRule>
  </conditionalFormatting>
  <dataValidations count="2">
    <dataValidation type="list" allowBlank="1" showInputMessage="1" showErrorMessage="1" sqref="F4:F7">
      <formula1>scor1</formula1>
    </dataValidation>
    <dataValidation type="list" allowBlank="1" showInputMessage="1" showErrorMessage="1" sqref="F8:G8">
      <formula1>vadpol</formula1>
    </dataValidation>
  </dataValidations>
  <pageMargins left="0.51181102362204722" right="0.31496062992125984" top="0.55118110236220474" bottom="0.35433070866141736" header="0.31496062992125984" footer="0.31496062992125984"/>
  <pageSetup paperSize="9" orientation="landscape" blackAndWhite="1" verticalDpi="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Y59"/>
  <sheetViews>
    <sheetView showGridLines="0" showRowColHeaders="0" topLeftCell="A13" zoomScale="110" zoomScaleNormal="110" workbookViewId="0">
      <selection activeCell="C6" sqref="C6:E17"/>
    </sheetView>
  </sheetViews>
  <sheetFormatPr defaultRowHeight="21.75" customHeight="1" x14ac:dyDescent="0.45"/>
  <cols>
    <col min="1" max="1" width="5.28515625" style="176" customWidth="1"/>
    <col min="2" max="2" width="5.5703125" style="176" customWidth="1"/>
    <col min="3" max="3" width="9.85546875" style="176" customWidth="1"/>
    <col min="4" max="4" width="17" style="176" customWidth="1"/>
    <col min="5" max="5" width="29.28515625" style="176" customWidth="1"/>
    <col min="6" max="10" width="5.28515625" style="176" customWidth="1"/>
    <col min="11" max="11" width="16.28515625" style="176" customWidth="1"/>
    <col min="12" max="12" width="2.140625" style="176" customWidth="1"/>
    <col min="13" max="13" width="6.42578125" style="176" customWidth="1"/>
    <col min="14" max="14" width="10.28515625" style="176" customWidth="1"/>
    <col min="15" max="16384" width="9.140625" style="176"/>
  </cols>
  <sheetData>
    <row r="1" spans="2:25" ht="48.75" customHeight="1" x14ac:dyDescent="0.5">
      <c r="C1" s="221"/>
      <c r="D1" s="457"/>
      <c r="E1" s="457"/>
      <c r="J1" s="281"/>
      <c r="K1" s="499" t="s">
        <v>300</v>
      </c>
      <c r="L1" s="499"/>
      <c r="M1" s="499"/>
      <c r="N1" s="499"/>
      <c r="O1" s="499"/>
    </row>
    <row r="2" spans="2:25" ht="20.25" customHeight="1" x14ac:dyDescent="0.45">
      <c r="B2" s="506" t="str">
        <f>"รายชื่อนักเรียน  ชั้น"&amp;Home!C9&amp;"  ปีการศึกษา  "&amp;Home!F5</f>
        <v>รายชื่อนักเรียน  ชั้นมัธยมศึกษาปีที่ 3  ปีการศึกษา  2561</v>
      </c>
      <c r="C2" s="506"/>
      <c r="D2" s="506"/>
      <c r="E2" s="506"/>
      <c r="F2" s="506"/>
      <c r="G2" s="506"/>
      <c r="H2" s="506"/>
      <c r="I2" s="506"/>
      <c r="J2" s="506"/>
      <c r="K2" s="506"/>
      <c r="M2" s="502" t="s">
        <v>583</v>
      </c>
      <c r="N2" s="503"/>
      <c r="O2" s="183" t="str">
        <f>N57</f>
        <v>-</v>
      </c>
      <c r="P2" s="184" t="s">
        <v>582</v>
      </c>
    </row>
    <row r="3" spans="2:25" s="177" customFormat="1" ht="20.25" customHeight="1" x14ac:dyDescent="0.45">
      <c r="B3" s="507" t="s">
        <v>0</v>
      </c>
      <c r="C3" s="510" t="s">
        <v>19</v>
      </c>
      <c r="D3" s="513" t="s">
        <v>18</v>
      </c>
      <c r="E3" s="507" t="s">
        <v>16</v>
      </c>
      <c r="F3" s="500"/>
      <c r="G3" s="501"/>
      <c r="H3" s="501"/>
      <c r="I3" s="501"/>
      <c r="J3" s="501"/>
      <c r="K3" s="501"/>
      <c r="M3" s="502" t="s">
        <v>584</v>
      </c>
      <c r="N3" s="503"/>
      <c r="O3" s="185" t="str">
        <f>N58</f>
        <v>0</v>
      </c>
      <c r="P3" s="184" t="s">
        <v>582</v>
      </c>
      <c r="Q3" s="176"/>
      <c r="R3" s="176"/>
      <c r="S3" s="176"/>
      <c r="T3" s="176"/>
      <c r="U3" s="176"/>
      <c r="V3" s="176"/>
      <c r="W3" s="176"/>
      <c r="X3" s="176"/>
      <c r="Y3" s="176"/>
    </row>
    <row r="4" spans="2:25" s="177" customFormat="1" ht="20.25" customHeight="1" x14ac:dyDescent="0.45">
      <c r="B4" s="508"/>
      <c r="C4" s="511"/>
      <c r="D4" s="514"/>
      <c r="E4" s="508"/>
      <c r="F4" s="500"/>
      <c r="G4" s="501"/>
      <c r="H4" s="501"/>
      <c r="I4" s="501"/>
      <c r="J4" s="501"/>
      <c r="K4" s="501"/>
      <c r="M4" s="502" t="s">
        <v>585</v>
      </c>
      <c r="N4" s="503"/>
      <c r="O4" s="185" t="str">
        <f>N59</f>
        <v>-</v>
      </c>
      <c r="P4" s="184" t="s">
        <v>582</v>
      </c>
      <c r="Q4" s="176"/>
      <c r="R4" s="176"/>
      <c r="S4" s="176"/>
      <c r="T4" s="176"/>
      <c r="U4" s="176"/>
      <c r="V4" s="176"/>
      <c r="W4" s="176"/>
      <c r="X4" s="176"/>
      <c r="Y4" s="176"/>
    </row>
    <row r="5" spans="2:25" s="177" customFormat="1" ht="20.25" customHeight="1" x14ac:dyDescent="0.45">
      <c r="B5" s="509"/>
      <c r="C5" s="512"/>
      <c r="D5" s="515"/>
      <c r="E5" s="509"/>
      <c r="F5" s="500"/>
      <c r="G5" s="501"/>
      <c r="H5" s="501"/>
      <c r="I5" s="501"/>
      <c r="J5" s="501"/>
      <c r="K5" s="501"/>
      <c r="M5" s="290" t="s">
        <v>0</v>
      </c>
      <c r="N5" s="290" t="s">
        <v>620</v>
      </c>
      <c r="O5" s="290"/>
      <c r="Q5" s="176"/>
      <c r="R5" s="176"/>
      <c r="S5" s="176"/>
      <c r="T5" s="176"/>
      <c r="U5" s="176"/>
      <c r="V5" s="176"/>
      <c r="W5" s="176"/>
      <c r="X5" s="176"/>
      <c r="Y5" s="176"/>
    </row>
    <row r="6" spans="2:25" s="282" customFormat="1" ht="15.75" customHeight="1" x14ac:dyDescent="0.45">
      <c r="B6" s="283">
        <v>1</v>
      </c>
      <c r="C6" s="458"/>
      <c r="D6" s="458"/>
      <c r="E6" s="289"/>
      <c r="F6" s="284"/>
      <c r="G6" s="285"/>
      <c r="H6" s="285"/>
      <c r="I6" s="285"/>
      <c r="J6" s="285"/>
      <c r="K6" s="285"/>
      <c r="M6" s="473" t="str">
        <f>เวลาเรียน!F7</f>
        <v/>
      </c>
      <c r="N6" s="291"/>
      <c r="O6" s="474"/>
      <c r="Q6" s="176"/>
      <c r="R6" s="176"/>
      <c r="S6" s="176"/>
      <c r="T6" s="176"/>
      <c r="U6" s="176"/>
      <c r="V6" s="176"/>
      <c r="W6" s="176"/>
      <c r="X6" s="176"/>
      <c r="Y6" s="176"/>
    </row>
    <row r="7" spans="2:25" s="282" customFormat="1" ht="15.75" customHeight="1" x14ac:dyDescent="0.45">
      <c r="B7" s="283">
        <v>2</v>
      </c>
      <c r="C7" s="458"/>
      <c r="D7" s="458"/>
      <c r="E7" s="289"/>
      <c r="F7" s="284"/>
      <c r="G7" s="286"/>
      <c r="H7" s="286"/>
      <c r="I7" s="286"/>
      <c r="J7" s="286"/>
      <c r="K7" s="286"/>
      <c r="M7" s="473" t="str">
        <f>เวลาเรียน!F8</f>
        <v/>
      </c>
      <c r="N7" s="291"/>
      <c r="O7" s="474"/>
      <c r="Q7" s="176"/>
      <c r="R7" s="176"/>
      <c r="S7" s="176"/>
      <c r="T7" s="176"/>
      <c r="U7" s="176"/>
      <c r="V7" s="176"/>
      <c r="W7" s="176"/>
      <c r="X7" s="176"/>
      <c r="Y7" s="176"/>
    </row>
    <row r="8" spans="2:25" s="282" customFormat="1" ht="15.75" customHeight="1" x14ac:dyDescent="0.45">
      <c r="B8" s="283">
        <v>3</v>
      </c>
      <c r="C8" s="458"/>
      <c r="D8" s="458"/>
      <c r="E8" s="289"/>
      <c r="F8" s="284"/>
      <c r="G8" s="285"/>
      <c r="H8" s="285"/>
      <c r="I8" s="285"/>
      <c r="J8" s="285"/>
      <c r="K8" s="285"/>
      <c r="M8" s="473" t="str">
        <f>เวลาเรียน!F9</f>
        <v/>
      </c>
      <c r="N8" s="291"/>
      <c r="O8" s="474"/>
      <c r="Q8" s="176"/>
      <c r="R8" s="176"/>
      <c r="S8" s="176"/>
      <c r="T8" s="176"/>
      <c r="U8" s="176"/>
      <c r="V8" s="176"/>
      <c r="W8" s="176"/>
      <c r="X8" s="176"/>
      <c r="Y8" s="176"/>
    </row>
    <row r="9" spans="2:25" s="282" customFormat="1" ht="15.75" customHeight="1" x14ac:dyDescent="0.45">
      <c r="B9" s="283">
        <v>4</v>
      </c>
      <c r="C9" s="458"/>
      <c r="D9" s="458"/>
      <c r="E9" s="289"/>
      <c r="F9" s="284"/>
      <c r="G9" s="285"/>
      <c r="H9" s="285"/>
      <c r="I9" s="285"/>
      <c r="J9" s="285"/>
      <c r="K9" s="285"/>
      <c r="M9" s="473" t="str">
        <f>เวลาเรียน!F10</f>
        <v/>
      </c>
      <c r="N9" s="291"/>
      <c r="O9" s="474"/>
      <c r="Q9" s="176"/>
      <c r="R9" s="176"/>
      <c r="S9" s="176"/>
      <c r="T9" s="176"/>
      <c r="U9" s="176"/>
      <c r="V9" s="176"/>
      <c r="W9" s="176"/>
      <c r="X9" s="176"/>
      <c r="Y9" s="176"/>
    </row>
    <row r="10" spans="2:25" s="282" customFormat="1" ht="15.75" customHeight="1" x14ac:dyDescent="0.45">
      <c r="B10" s="283">
        <v>5</v>
      </c>
      <c r="C10" s="458"/>
      <c r="D10" s="458"/>
      <c r="E10" s="289"/>
      <c r="F10" s="284"/>
      <c r="G10" s="285"/>
      <c r="H10" s="285"/>
      <c r="I10" s="285"/>
      <c r="J10" s="285"/>
      <c r="K10" s="285"/>
      <c r="M10" s="473" t="str">
        <f>เวลาเรียน!F11</f>
        <v/>
      </c>
      <c r="N10" s="291"/>
      <c r="O10" s="474"/>
      <c r="Q10" s="176"/>
      <c r="R10" s="176"/>
      <c r="S10" s="176"/>
      <c r="T10" s="176"/>
      <c r="U10" s="176"/>
      <c r="V10" s="176"/>
      <c r="W10" s="176"/>
      <c r="X10" s="176"/>
      <c r="Y10" s="176"/>
    </row>
    <row r="11" spans="2:25" s="282" customFormat="1" ht="15.75" customHeight="1" x14ac:dyDescent="0.45">
      <c r="B11" s="283">
        <v>6</v>
      </c>
      <c r="C11" s="458"/>
      <c r="D11" s="458"/>
      <c r="E11" s="289"/>
      <c r="F11" s="284"/>
      <c r="G11" s="286"/>
      <c r="H11" s="286"/>
      <c r="I11" s="286"/>
      <c r="J11" s="286"/>
      <c r="K11" s="286"/>
      <c r="M11" s="473" t="str">
        <f>เวลาเรียน!F12</f>
        <v/>
      </c>
      <c r="N11" s="291"/>
      <c r="O11" s="474"/>
      <c r="Q11" s="176"/>
      <c r="R11" s="176"/>
      <c r="S11" s="176"/>
      <c r="T11" s="176"/>
      <c r="U11" s="176"/>
      <c r="V11" s="176"/>
      <c r="W11" s="176"/>
      <c r="X11" s="176"/>
      <c r="Y11" s="176"/>
    </row>
    <row r="12" spans="2:25" s="282" customFormat="1" ht="15.75" customHeight="1" x14ac:dyDescent="0.45">
      <c r="B12" s="283">
        <v>7</v>
      </c>
      <c r="C12" s="458"/>
      <c r="D12" s="458"/>
      <c r="E12" s="289"/>
      <c r="F12" s="284"/>
      <c r="G12" s="285"/>
      <c r="H12" s="285"/>
      <c r="I12" s="285"/>
      <c r="J12" s="285"/>
      <c r="K12" s="285"/>
      <c r="M12" s="473" t="str">
        <f>เวลาเรียน!F13</f>
        <v/>
      </c>
      <c r="N12" s="291"/>
      <c r="O12" s="474"/>
      <c r="Q12" s="176"/>
      <c r="R12" s="176"/>
      <c r="S12" s="176"/>
      <c r="T12" s="176"/>
      <c r="U12" s="176"/>
      <c r="V12" s="176"/>
      <c r="W12" s="176"/>
      <c r="X12" s="176"/>
      <c r="Y12" s="176"/>
    </row>
    <row r="13" spans="2:25" s="282" customFormat="1" ht="15.75" customHeight="1" x14ac:dyDescent="0.45">
      <c r="B13" s="283">
        <v>8</v>
      </c>
      <c r="C13" s="458"/>
      <c r="D13" s="458"/>
      <c r="E13" s="289"/>
      <c r="F13" s="284"/>
      <c r="G13" s="285"/>
      <c r="H13" s="285"/>
      <c r="I13" s="285"/>
      <c r="J13" s="285"/>
      <c r="K13" s="285"/>
      <c r="M13" s="473" t="str">
        <f>เวลาเรียน!F14</f>
        <v/>
      </c>
      <c r="N13" s="291"/>
      <c r="O13" s="474"/>
      <c r="Q13" s="176"/>
      <c r="R13" s="176"/>
      <c r="S13" s="176"/>
      <c r="T13" s="176"/>
      <c r="U13" s="176"/>
      <c r="V13" s="176"/>
      <c r="W13" s="176"/>
      <c r="X13" s="176"/>
      <c r="Y13" s="176"/>
    </row>
    <row r="14" spans="2:25" s="282" customFormat="1" ht="15.75" customHeight="1" x14ac:dyDescent="0.45">
      <c r="B14" s="283">
        <v>9</v>
      </c>
      <c r="C14" s="458"/>
      <c r="D14" s="458"/>
      <c r="E14" s="289"/>
      <c r="F14" s="284"/>
      <c r="G14" s="285"/>
      <c r="H14" s="285"/>
      <c r="I14" s="285"/>
      <c r="J14" s="285"/>
      <c r="K14" s="285"/>
      <c r="M14" s="473" t="str">
        <f>เวลาเรียน!F15</f>
        <v/>
      </c>
      <c r="N14" s="291"/>
      <c r="O14" s="474"/>
      <c r="Q14" s="176"/>
      <c r="R14" s="176"/>
      <c r="S14" s="176"/>
      <c r="T14" s="176"/>
      <c r="U14" s="176"/>
      <c r="V14" s="176"/>
      <c r="W14" s="176"/>
      <c r="X14" s="176"/>
      <c r="Y14" s="176"/>
    </row>
    <row r="15" spans="2:25" s="282" customFormat="1" ht="15.75" customHeight="1" x14ac:dyDescent="0.45">
      <c r="B15" s="283">
        <v>10</v>
      </c>
      <c r="C15" s="458"/>
      <c r="D15" s="458"/>
      <c r="E15" s="289"/>
      <c r="F15" s="284"/>
      <c r="G15" s="285"/>
      <c r="H15" s="285"/>
      <c r="I15" s="285"/>
      <c r="J15" s="285"/>
      <c r="K15" s="285"/>
      <c r="M15" s="473" t="str">
        <f>เวลาเรียน!F16</f>
        <v/>
      </c>
      <c r="N15" s="291"/>
      <c r="O15" s="474"/>
      <c r="Q15" s="176"/>
      <c r="R15" s="176"/>
      <c r="S15" s="176"/>
      <c r="T15" s="176"/>
      <c r="U15" s="176"/>
      <c r="V15" s="176"/>
      <c r="W15" s="176"/>
      <c r="X15" s="176"/>
      <c r="Y15" s="176"/>
    </row>
    <row r="16" spans="2:25" s="282" customFormat="1" ht="15.75" customHeight="1" x14ac:dyDescent="0.45">
      <c r="B16" s="283">
        <v>11</v>
      </c>
      <c r="C16" s="458"/>
      <c r="D16" s="458"/>
      <c r="E16" s="289"/>
      <c r="F16" s="284"/>
      <c r="G16" s="285"/>
      <c r="H16" s="285"/>
      <c r="I16" s="285"/>
      <c r="J16" s="285"/>
      <c r="K16" s="285"/>
      <c r="M16" s="473" t="str">
        <f>เวลาเรียน!F17</f>
        <v/>
      </c>
      <c r="N16" s="291"/>
      <c r="O16" s="474"/>
      <c r="Q16" s="176"/>
      <c r="R16" s="176"/>
      <c r="S16" s="176"/>
      <c r="T16" s="176"/>
      <c r="U16" s="176"/>
      <c r="V16" s="176"/>
      <c r="W16" s="176"/>
      <c r="X16" s="176"/>
      <c r="Y16" s="176"/>
    </row>
    <row r="17" spans="2:25" s="282" customFormat="1" ht="15.75" customHeight="1" x14ac:dyDescent="0.45">
      <c r="B17" s="283">
        <v>12</v>
      </c>
      <c r="C17" s="458"/>
      <c r="D17" s="458"/>
      <c r="E17" s="289"/>
      <c r="F17" s="284"/>
      <c r="G17" s="287"/>
      <c r="H17" s="287"/>
      <c r="I17" s="287"/>
      <c r="J17" s="287"/>
      <c r="K17" s="287"/>
      <c r="M17" s="473" t="str">
        <f>เวลาเรียน!F18</f>
        <v/>
      </c>
      <c r="N17" s="291"/>
      <c r="O17" s="474"/>
      <c r="Q17" s="176"/>
      <c r="R17" s="176"/>
      <c r="S17" s="176"/>
      <c r="T17" s="176"/>
      <c r="U17" s="176"/>
      <c r="V17" s="176"/>
      <c r="W17" s="176"/>
      <c r="X17" s="176"/>
      <c r="Y17" s="176"/>
    </row>
    <row r="18" spans="2:25" s="282" customFormat="1" ht="15.75" customHeight="1" x14ac:dyDescent="0.45">
      <c r="B18" s="283">
        <v>13</v>
      </c>
      <c r="C18" s="458"/>
      <c r="D18" s="458"/>
      <c r="E18" s="289"/>
      <c r="F18" s="284"/>
      <c r="G18" s="287"/>
      <c r="H18" s="287"/>
      <c r="I18" s="287"/>
      <c r="J18" s="287"/>
      <c r="K18" s="287"/>
      <c r="M18" s="473" t="str">
        <f>เวลาเรียน!F19</f>
        <v/>
      </c>
      <c r="N18" s="291"/>
      <c r="O18" s="474"/>
      <c r="Q18" s="176"/>
      <c r="R18" s="176"/>
      <c r="S18" s="176"/>
      <c r="T18" s="176"/>
      <c r="U18" s="176"/>
      <c r="V18" s="176"/>
      <c r="W18" s="176"/>
      <c r="X18" s="176"/>
      <c r="Y18" s="176"/>
    </row>
    <row r="19" spans="2:25" s="282" customFormat="1" ht="15.75" customHeight="1" x14ac:dyDescent="0.45">
      <c r="B19" s="283">
        <v>14</v>
      </c>
      <c r="C19" s="458"/>
      <c r="D19" s="458"/>
      <c r="E19" s="289"/>
      <c r="F19" s="284"/>
      <c r="G19" s="287"/>
      <c r="H19" s="287"/>
      <c r="I19" s="287"/>
      <c r="J19" s="287"/>
      <c r="K19" s="287"/>
      <c r="M19" s="473" t="str">
        <f>เวลาเรียน!F20</f>
        <v/>
      </c>
      <c r="N19" s="291"/>
      <c r="O19" s="474"/>
      <c r="Q19" s="176"/>
      <c r="R19" s="176"/>
      <c r="S19" s="176"/>
      <c r="T19" s="176"/>
      <c r="U19" s="176"/>
      <c r="V19" s="176"/>
      <c r="W19" s="176"/>
      <c r="X19" s="176"/>
      <c r="Y19" s="176"/>
    </row>
    <row r="20" spans="2:25" s="282" customFormat="1" ht="15.75" customHeight="1" x14ac:dyDescent="0.45">
      <c r="B20" s="283">
        <v>15</v>
      </c>
      <c r="C20" s="458"/>
      <c r="D20" s="458"/>
      <c r="E20" s="289"/>
      <c r="F20" s="284"/>
      <c r="G20" s="286"/>
      <c r="H20" s="286"/>
      <c r="I20" s="286"/>
      <c r="J20" s="286"/>
      <c r="K20" s="286"/>
      <c r="M20" s="473" t="str">
        <f>เวลาเรียน!F21</f>
        <v/>
      </c>
      <c r="N20" s="291"/>
      <c r="O20" s="474"/>
      <c r="Q20" s="176"/>
      <c r="R20" s="176"/>
      <c r="S20" s="176"/>
      <c r="T20" s="176"/>
      <c r="U20" s="176"/>
      <c r="V20" s="176"/>
      <c r="W20" s="176"/>
      <c r="X20" s="176"/>
      <c r="Y20" s="176"/>
    </row>
    <row r="21" spans="2:25" s="282" customFormat="1" ht="15.75" customHeight="1" x14ac:dyDescent="0.45">
      <c r="B21" s="283">
        <v>16</v>
      </c>
      <c r="C21" s="458"/>
      <c r="D21" s="458"/>
      <c r="E21" s="289"/>
      <c r="F21" s="284"/>
      <c r="G21" s="286"/>
      <c r="H21" s="286"/>
      <c r="I21" s="286"/>
      <c r="J21" s="286"/>
      <c r="K21" s="286"/>
      <c r="M21" s="473" t="str">
        <f>เวลาเรียน!F22</f>
        <v/>
      </c>
      <c r="N21" s="291"/>
      <c r="O21" s="474"/>
      <c r="Q21" s="176"/>
      <c r="R21" s="176"/>
      <c r="S21" s="176"/>
      <c r="T21" s="176"/>
      <c r="U21" s="176"/>
      <c r="V21" s="176"/>
      <c r="W21" s="176"/>
      <c r="X21" s="176"/>
      <c r="Y21" s="176"/>
    </row>
    <row r="22" spans="2:25" s="282" customFormat="1" ht="15.75" customHeight="1" x14ac:dyDescent="0.45">
      <c r="B22" s="283">
        <v>17</v>
      </c>
      <c r="C22" s="458"/>
      <c r="D22" s="458"/>
      <c r="E22" s="289"/>
      <c r="F22" s="284"/>
      <c r="G22" s="286"/>
      <c r="H22" s="286"/>
      <c r="I22" s="286"/>
      <c r="J22" s="286"/>
      <c r="K22" s="286"/>
      <c r="M22" s="473" t="str">
        <f>เวลาเรียน!F23</f>
        <v/>
      </c>
      <c r="N22" s="291"/>
      <c r="O22" s="474"/>
      <c r="Q22" s="176"/>
      <c r="R22" s="176"/>
      <c r="S22" s="176"/>
      <c r="T22" s="176"/>
      <c r="U22" s="176"/>
      <c r="V22" s="176"/>
      <c r="W22" s="176"/>
      <c r="X22" s="176"/>
      <c r="Y22" s="176"/>
    </row>
    <row r="23" spans="2:25" s="282" customFormat="1" ht="15.75" customHeight="1" x14ac:dyDescent="0.45">
      <c r="B23" s="283">
        <v>18</v>
      </c>
      <c r="C23" s="458"/>
      <c r="D23" s="458"/>
      <c r="E23" s="289"/>
      <c r="F23" s="284"/>
      <c r="G23" s="286"/>
      <c r="H23" s="286"/>
      <c r="I23" s="286"/>
      <c r="J23" s="286"/>
      <c r="K23" s="286"/>
      <c r="M23" s="473" t="str">
        <f>เวลาเรียน!F24</f>
        <v/>
      </c>
      <c r="N23" s="291"/>
      <c r="O23" s="474"/>
      <c r="Q23" s="176"/>
      <c r="R23" s="176"/>
      <c r="S23" s="176"/>
      <c r="T23" s="176"/>
      <c r="U23" s="176"/>
      <c r="V23" s="176"/>
      <c r="W23" s="176"/>
      <c r="X23" s="176"/>
      <c r="Y23" s="176"/>
    </row>
    <row r="24" spans="2:25" s="282" customFormat="1" ht="15.75" customHeight="1" x14ac:dyDescent="0.45">
      <c r="B24" s="283">
        <v>19</v>
      </c>
      <c r="C24" s="458"/>
      <c r="D24" s="458"/>
      <c r="E24" s="289"/>
      <c r="F24" s="284"/>
      <c r="G24" s="286"/>
      <c r="H24" s="286"/>
      <c r="I24" s="286"/>
      <c r="J24" s="286"/>
      <c r="K24" s="286"/>
      <c r="M24" s="473" t="str">
        <f>เวลาเรียน!F25</f>
        <v/>
      </c>
      <c r="N24" s="291"/>
      <c r="O24" s="474"/>
      <c r="Q24" s="176"/>
      <c r="R24" s="176"/>
      <c r="S24" s="176"/>
      <c r="T24" s="176"/>
      <c r="U24" s="176"/>
      <c r="V24" s="176"/>
      <c r="W24" s="176"/>
      <c r="X24" s="176"/>
      <c r="Y24" s="176"/>
    </row>
    <row r="25" spans="2:25" s="282" customFormat="1" ht="15.75" customHeight="1" x14ac:dyDescent="0.45">
      <c r="B25" s="283">
        <v>20</v>
      </c>
      <c r="C25" s="458"/>
      <c r="D25" s="458"/>
      <c r="E25" s="289"/>
      <c r="F25" s="284"/>
      <c r="G25" s="286"/>
      <c r="H25" s="286"/>
      <c r="I25" s="286"/>
      <c r="J25" s="286"/>
      <c r="K25" s="286"/>
      <c r="M25" s="473" t="str">
        <f>เวลาเรียน!F26</f>
        <v/>
      </c>
      <c r="N25" s="291"/>
      <c r="O25" s="474"/>
      <c r="Q25" s="176"/>
      <c r="R25" s="176"/>
      <c r="S25" s="176"/>
      <c r="T25" s="176"/>
      <c r="U25" s="176"/>
      <c r="V25" s="176"/>
      <c r="W25" s="176"/>
      <c r="X25" s="176"/>
      <c r="Y25" s="176"/>
    </row>
    <row r="26" spans="2:25" s="282" customFormat="1" ht="15.75" customHeight="1" x14ac:dyDescent="0.45">
      <c r="B26" s="283">
        <v>21</v>
      </c>
      <c r="C26" s="458"/>
      <c r="D26" s="458"/>
      <c r="E26" s="289"/>
      <c r="F26" s="284"/>
      <c r="G26" s="286"/>
      <c r="H26" s="286"/>
      <c r="I26" s="286"/>
      <c r="J26" s="286"/>
      <c r="K26" s="286"/>
      <c r="M26" s="473" t="str">
        <f>เวลาเรียน!F27</f>
        <v/>
      </c>
      <c r="N26" s="291"/>
      <c r="O26" s="474"/>
      <c r="Q26" s="176"/>
      <c r="R26" s="176"/>
      <c r="S26" s="176"/>
      <c r="T26" s="176"/>
      <c r="U26" s="176"/>
      <c r="V26" s="176"/>
      <c r="W26" s="176"/>
      <c r="X26" s="176"/>
      <c r="Y26" s="176"/>
    </row>
    <row r="27" spans="2:25" s="282" customFormat="1" ht="15.75" customHeight="1" x14ac:dyDescent="0.45">
      <c r="B27" s="283">
        <v>22</v>
      </c>
      <c r="C27" s="458"/>
      <c r="D27" s="458"/>
      <c r="E27" s="289"/>
      <c r="F27" s="284"/>
      <c r="G27" s="286"/>
      <c r="H27" s="286"/>
      <c r="I27" s="286"/>
      <c r="J27" s="286"/>
      <c r="K27" s="286"/>
      <c r="M27" s="473" t="str">
        <f>เวลาเรียน!F28</f>
        <v/>
      </c>
      <c r="N27" s="291"/>
      <c r="O27" s="474"/>
      <c r="Q27" s="176"/>
      <c r="R27" s="176"/>
      <c r="S27" s="176"/>
      <c r="T27" s="176"/>
      <c r="U27" s="176"/>
      <c r="V27" s="176"/>
      <c r="W27" s="176"/>
      <c r="X27" s="176"/>
      <c r="Y27" s="176"/>
    </row>
    <row r="28" spans="2:25" s="282" customFormat="1" ht="15.75" customHeight="1" x14ac:dyDescent="0.45">
      <c r="B28" s="283">
        <v>23</v>
      </c>
      <c r="C28" s="458"/>
      <c r="D28" s="458"/>
      <c r="E28" s="289"/>
      <c r="F28" s="284"/>
      <c r="G28" s="286"/>
      <c r="H28" s="286"/>
      <c r="I28" s="286"/>
      <c r="J28" s="286"/>
      <c r="K28" s="286"/>
      <c r="M28" s="473" t="str">
        <f>เวลาเรียน!F29</f>
        <v/>
      </c>
      <c r="N28" s="291"/>
      <c r="O28" s="474"/>
      <c r="Q28" s="176"/>
      <c r="R28" s="176"/>
      <c r="S28" s="176"/>
      <c r="T28" s="176"/>
      <c r="U28" s="176"/>
      <c r="V28" s="176"/>
      <c r="W28" s="176"/>
      <c r="X28" s="176"/>
      <c r="Y28" s="176"/>
    </row>
    <row r="29" spans="2:25" s="282" customFormat="1" ht="15.75" customHeight="1" x14ac:dyDescent="0.45">
      <c r="B29" s="283">
        <v>24</v>
      </c>
      <c r="C29" s="458"/>
      <c r="D29" s="458"/>
      <c r="E29" s="289"/>
      <c r="F29" s="284"/>
      <c r="G29" s="286"/>
      <c r="H29" s="286"/>
      <c r="I29" s="286"/>
      <c r="J29" s="286"/>
      <c r="K29" s="286"/>
      <c r="M29" s="473" t="str">
        <f>เวลาเรียน!F30</f>
        <v/>
      </c>
      <c r="N29" s="291"/>
      <c r="O29" s="474"/>
      <c r="Q29" s="176"/>
      <c r="R29" s="176"/>
      <c r="S29" s="176"/>
      <c r="T29" s="176"/>
      <c r="U29" s="176"/>
      <c r="V29" s="176"/>
      <c r="W29" s="176"/>
      <c r="X29" s="176"/>
      <c r="Y29" s="176"/>
    </row>
    <row r="30" spans="2:25" s="282" customFormat="1" ht="15.75" customHeight="1" x14ac:dyDescent="0.45">
      <c r="B30" s="283">
        <v>25</v>
      </c>
      <c r="C30" s="458"/>
      <c r="D30" s="458"/>
      <c r="E30" s="289"/>
      <c r="F30" s="284"/>
      <c r="G30" s="286"/>
      <c r="H30" s="286"/>
      <c r="I30" s="286"/>
      <c r="J30" s="286"/>
      <c r="K30" s="286"/>
      <c r="M30" s="473" t="str">
        <f>เวลาเรียน!F31</f>
        <v/>
      </c>
      <c r="N30" s="291"/>
      <c r="O30" s="474"/>
      <c r="Q30" s="176"/>
      <c r="R30" s="176"/>
      <c r="S30" s="176"/>
      <c r="T30" s="176"/>
      <c r="U30" s="176"/>
      <c r="V30" s="176"/>
      <c r="W30" s="176"/>
      <c r="X30" s="176"/>
      <c r="Y30" s="176"/>
    </row>
    <row r="31" spans="2:25" s="282" customFormat="1" ht="15.75" customHeight="1" x14ac:dyDescent="0.45">
      <c r="B31" s="283">
        <v>26</v>
      </c>
      <c r="C31" s="458"/>
      <c r="D31" s="458"/>
      <c r="E31" s="289"/>
      <c r="F31" s="284"/>
      <c r="G31" s="286"/>
      <c r="H31" s="286"/>
      <c r="I31" s="286"/>
      <c r="J31" s="286"/>
      <c r="K31" s="286"/>
      <c r="M31" s="473" t="str">
        <f>เวลาเรียน!F32</f>
        <v/>
      </c>
      <c r="N31" s="291"/>
      <c r="O31" s="474"/>
      <c r="Q31" s="176"/>
      <c r="R31" s="176"/>
      <c r="S31" s="176"/>
      <c r="T31" s="176"/>
      <c r="U31" s="176"/>
      <c r="V31" s="176"/>
      <c r="W31" s="176"/>
      <c r="X31" s="176"/>
      <c r="Y31" s="176"/>
    </row>
    <row r="32" spans="2:25" s="282" customFormat="1" ht="15.75" customHeight="1" x14ac:dyDescent="0.45">
      <c r="B32" s="283">
        <v>27</v>
      </c>
      <c r="C32" s="458"/>
      <c r="D32" s="458"/>
      <c r="E32" s="289"/>
      <c r="F32" s="284"/>
      <c r="G32" s="286"/>
      <c r="H32" s="286"/>
      <c r="I32" s="286"/>
      <c r="J32" s="286"/>
      <c r="K32" s="286"/>
      <c r="M32" s="473" t="str">
        <f>เวลาเรียน!F33</f>
        <v/>
      </c>
      <c r="N32" s="291"/>
      <c r="O32" s="474"/>
      <c r="Q32" s="176"/>
      <c r="R32" s="176"/>
      <c r="S32" s="176"/>
      <c r="T32" s="176"/>
      <c r="U32" s="176"/>
      <c r="V32" s="176"/>
      <c r="W32" s="176"/>
      <c r="X32" s="176"/>
      <c r="Y32" s="176"/>
    </row>
    <row r="33" spans="2:25" s="282" customFormat="1" ht="15.75" customHeight="1" x14ac:dyDescent="0.45">
      <c r="B33" s="283">
        <v>28</v>
      </c>
      <c r="C33" s="458"/>
      <c r="D33" s="458"/>
      <c r="E33" s="289"/>
      <c r="F33" s="284"/>
      <c r="G33" s="286"/>
      <c r="H33" s="286"/>
      <c r="I33" s="286"/>
      <c r="J33" s="286"/>
      <c r="K33" s="286"/>
      <c r="M33" s="473" t="str">
        <f>เวลาเรียน!F34</f>
        <v/>
      </c>
      <c r="N33" s="291"/>
      <c r="O33" s="474"/>
      <c r="Q33" s="176"/>
      <c r="R33" s="176"/>
      <c r="S33" s="176"/>
      <c r="T33" s="176"/>
      <c r="U33" s="176"/>
      <c r="V33" s="176"/>
      <c r="W33" s="176"/>
      <c r="X33" s="176"/>
      <c r="Y33" s="176"/>
    </row>
    <row r="34" spans="2:25" s="282" customFormat="1" ht="15.75" customHeight="1" x14ac:dyDescent="0.45">
      <c r="B34" s="283">
        <v>29</v>
      </c>
      <c r="C34" s="458"/>
      <c r="D34" s="458"/>
      <c r="E34" s="289"/>
      <c r="F34" s="284"/>
      <c r="G34" s="286"/>
      <c r="H34" s="286"/>
      <c r="I34" s="286"/>
      <c r="J34" s="286"/>
      <c r="K34" s="286"/>
      <c r="M34" s="473" t="str">
        <f>เวลาเรียน!F35</f>
        <v/>
      </c>
      <c r="N34" s="291"/>
      <c r="O34" s="474"/>
      <c r="Q34" s="176"/>
      <c r="R34" s="176"/>
      <c r="S34" s="176"/>
      <c r="T34" s="176"/>
      <c r="U34" s="176"/>
      <c r="V34" s="176"/>
      <c r="W34" s="176"/>
      <c r="X34" s="176"/>
      <c r="Y34" s="176"/>
    </row>
    <row r="35" spans="2:25" s="282" customFormat="1" ht="15.75" customHeight="1" x14ac:dyDescent="0.45">
      <c r="B35" s="283">
        <v>30</v>
      </c>
      <c r="C35" s="458"/>
      <c r="D35" s="458"/>
      <c r="E35" s="289"/>
      <c r="F35" s="284"/>
      <c r="G35" s="286"/>
      <c r="H35" s="286"/>
      <c r="I35" s="286"/>
      <c r="J35" s="286"/>
      <c r="K35" s="286"/>
      <c r="M35" s="473" t="str">
        <f>เวลาเรียน!F36</f>
        <v/>
      </c>
      <c r="N35" s="291"/>
      <c r="O35" s="474"/>
      <c r="Q35" s="176"/>
      <c r="R35" s="176"/>
      <c r="S35" s="176"/>
      <c r="T35" s="176"/>
      <c r="U35" s="176"/>
      <c r="V35" s="176"/>
      <c r="W35" s="176"/>
      <c r="X35" s="176"/>
      <c r="Y35" s="176"/>
    </row>
    <row r="36" spans="2:25" s="282" customFormat="1" ht="15.75" customHeight="1" x14ac:dyDescent="0.45">
      <c r="B36" s="283">
        <v>31</v>
      </c>
      <c r="C36" s="458"/>
      <c r="D36" s="458"/>
      <c r="E36" s="289"/>
      <c r="F36" s="284"/>
      <c r="G36" s="286"/>
      <c r="H36" s="286"/>
      <c r="I36" s="286"/>
      <c r="J36" s="286"/>
      <c r="K36" s="286"/>
      <c r="M36" s="473" t="str">
        <f>เวลาเรียน!F37</f>
        <v/>
      </c>
      <c r="N36" s="291"/>
      <c r="O36" s="474"/>
      <c r="Q36" s="176"/>
      <c r="R36" s="176"/>
      <c r="S36" s="176"/>
      <c r="T36" s="176"/>
      <c r="U36" s="176"/>
      <c r="V36" s="176"/>
      <c r="W36" s="176"/>
      <c r="X36" s="176"/>
      <c r="Y36" s="176"/>
    </row>
    <row r="37" spans="2:25" s="282" customFormat="1" ht="15.75" customHeight="1" x14ac:dyDescent="0.45">
      <c r="B37" s="283">
        <v>32</v>
      </c>
      <c r="C37" s="458"/>
      <c r="D37" s="458"/>
      <c r="E37" s="289"/>
      <c r="F37" s="284"/>
      <c r="G37" s="286"/>
      <c r="H37" s="286"/>
      <c r="I37" s="286"/>
      <c r="J37" s="286"/>
      <c r="K37" s="286"/>
      <c r="M37" s="473" t="str">
        <f>เวลาเรียน!F38</f>
        <v/>
      </c>
      <c r="N37" s="291"/>
      <c r="O37" s="474"/>
      <c r="Q37" s="176"/>
      <c r="R37" s="176"/>
      <c r="S37" s="176"/>
      <c r="T37" s="176"/>
      <c r="U37" s="176"/>
      <c r="V37" s="176"/>
      <c r="W37" s="176"/>
      <c r="X37" s="176"/>
      <c r="Y37" s="176"/>
    </row>
    <row r="38" spans="2:25" s="177" customFormat="1" ht="15.75" customHeight="1" x14ac:dyDescent="0.45">
      <c r="B38" s="283">
        <v>33</v>
      </c>
      <c r="C38" s="458"/>
      <c r="D38" s="458"/>
      <c r="E38" s="289"/>
      <c r="F38" s="288"/>
      <c r="G38" s="285"/>
      <c r="H38" s="285"/>
      <c r="I38" s="285"/>
      <c r="J38" s="285"/>
      <c r="K38" s="285"/>
      <c r="M38" s="473" t="str">
        <f>เวลาเรียน!F39</f>
        <v/>
      </c>
      <c r="N38" s="291"/>
      <c r="O38" s="475"/>
      <c r="Q38" s="176"/>
      <c r="R38" s="176"/>
      <c r="S38" s="176"/>
      <c r="T38" s="176"/>
      <c r="U38" s="176"/>
      <c r="V38" s="176"/>
      <c r="W38" s="176"/>
      <c r="X38" s="176"/>
      <c r="Y38" s="176"/>
    </row>
    <row r="39" spans="2:25" s="177" customFormat="1" ht="15.75" customHeight="1" x14ac:dyDescent="0.45">
      <c r="B39" s="283">
        <v>34</v>
      </c>
      <c r="C39" s="458"/>
      <c r="D39" s="458"/>
      <c r="E39" s="289"/>
      <c r="F39" s="288"/>
      <c r="G39" s="285"/>
      <c r="H39" s="285"/>
      <c r="I39" s="285"/>
      <c r="J39" s="285"/>
      <c r="K39" s="285"/>
      <c r="M39" s="473" t="str">
        <f>เวลาเรียน!F40</f>
        <v/>
      </c>
      <c r="N39" s="291"/>
      <c r="O39" s="475"/>
      <c r="Q39" s="176"/>
      <c r="R39" s="176"/>
      <c r="S39" s="176"/>
      <c r="T39" s="176"/>
      <c r="U39" s="176"/>
      <c r="V39" s="176"/>
      <c r="W39" s="176"/>
      <c r="X39" s="176"/>
      <c r="Y39" s="176"/>
    </row>
    <row r="40" spans="2:25" s="177" customFormat="1" ht="15.75" customHeight="1" x14ac:dyDescent="0.45">
      <c r="B40" s="283">
        <v>35</v>
      </c>
      <c r="C40" s="458"/>
      <c r="D40" s="458"/>
      <c r="E40" s="289"/>
      <c r="F40" s="288"/>
      <c r="G40" s="285"/>
      <c r="H40" s="285"/>
      <c r="I40" s="285"/>
      <c r="J40" s="285"/>
      <c r="K40" s="285"/>
      <c r="M40" s="473" t="str">
        <f>เวลาเรียน!F41</f>
        <v/>
      </c>
      <c r="N40" s="291"/>
      <c r="O40" s="475"/>
      <c r="Q40" s="176"/>
      <c r="R40" s="176"/>
      <c r="S40" s="176"/>
      <c r="T40" s="176"/>
      <c r="U40" s="176"/>
      <c r="V40" s="176"/>
      <c r="W40" s="176"/>
      <c r="X40" s="176"/>
      <c r="Y40" s="176"/>
    </row>
    <row r="41" spans="2:25" s="177" customFormat="1" ht="15.75" customHeight="1" x14ac:dyDescent="0.45">
      <c r="B41" s="283">
        <v>36</v>
      </c>
      <c r="C41" s="458"/>
      <c r="D41" s="458"/>
      <c r="E41" s="289"/>
      <c r="F41" s="288"/>
      <c r="G41" s="285"/>
      <c r="H41" s="285"/>
      <c r="I41" s="285"/>
      <c r="J41" s="285"/>
      <c r="K41" s="285"/>
      <c r="M41" s="473" t="str">
        <f>เวลาเรียน!F42</f>
        <v/>
      </c>
      <c r="N41" s="291"/>
      <c r="O41" s="475"/>
      <c r="Q41" s="176"/>
      <c r="R41" s="176"/>
      <c r="S41" s="176"/>
      <c r="T41" s="176"/>
      <c r="U41" s="176"/>
      <c r="V41" s="176"/>
      <c r="W41" s="176"/>
      <c r="X41" s="176"/>
      <c r="Y41" s="176"/>
    </row>
    <row r="42" spans="2:25" s="177" customFormat="1" ht="15.75" customHeight="1" x14ac:dyDescent="0.45">
      <c r="B42" s="283">
        <v>37</v>
      </c>
      <c r="C42" s="458"/>
      <c r="D42" s="458"/>
      <c r="E42" s="289"/>
      <c r="F42" s="288"/>
      <c r="G42" s="285"/>
      <c r="H42" s="285"/>
      <c r="I42" s="285"/>
      <c r="J42" s="285"/>
      <c r="K42" s="285"/>
      <c r="M42" s="473" t="str">
        <f>เวลาเรียน!F43</f>
        <v/>
      </c>
      <c r="N42" s="291"/>
      <c r="O42" s="475"/>
      <c r="Q42" s="176"/>
      <c r="R42" s="176"/>
      <c r="S42" s="176"/>
      <c r="T42" s="176"/>
      <c r="U42" s="176"/>
      <c r="V42" s="176"/>
      <c r="W42" s="176"/>
      <c r="X42" s="176"/>
      <c r="Y42" s="176"/>
    </row>
    <row r="43" spans="2:25" s="177" customFormat="1" ht="15.75" customHeight="1" x14ac:dyDescent="0.45">
      <c r="B43" s="283">
        <v>38</v>
      </c>
      <c r="C43" s="458"/>
      <c r="D43" s="458"/>
      <c r="E43" s="289"/>
      <c r="F43" s="288"/>
      <c r="G43" s="285"/>
      <c r="H43" s="285"/>
      <c r="I43" s="285"/>
      <c r="J43" s="285"/>
      <c r="K43" s="285"/>
      <c r="M43" s="473" t="str">
        <f>เวลาเรียน!F44</f>
        <v/>
      </c>
      <c r="N43" s="291"/>
      <c r="O43" s="475"/>
      <c r="Q43" s="176"/>
      <c r="R43" s="176"/>
      <c r="S43" s="176"/>
      <c r="T43" s="176"/>
      <c r="U43" s="176"/>
      <c r="V43" s="176"/>
      <c r="W43" s="176"/>
      <c r="X43" s="176"/>
      <c r="Y43" s="176"/>
    </row>
    <row r="44" spans="2:25" s="177" customFormat="1" ht="15.75" customHeight="1" x14ac:dyDescent="0.45">
      <c r="B44" s="283">
        <v>39</v>
      </c>
      <c r="C44" s="458"/>
      <c r="D44" s="458"/>
      <c r="E44" s="289"/>
      <c r="F44" s="288"/>
      <c r="G44" s="285"/>
      <c r="H44" s="285"/>
      <c r="I44" s="285"/>
      <c r="J44" s="285"/>
      <c r="K44" s="285"/>
      <c r="M44" s="473" t="str">
        <f>เวลาเรียน!F45</f>
        <v/>
      </c>
      <c r="N44" s="291"/>
      <c r="O44" s="475"/>
      <c r="Q44" s="176"/>
      <c r="R44" s="176"/>
      <c r="S44" s="176"/>
      <c r="T44" s="176"/>
      <c r="U44" s="176"/>
      <c r="V44" s="176"/>
      <c r="W44" s="176"/>
      <c r="X44" s="176"/>
      <c r="Y44" s="176"/>
    </row>
    <row r="45" spans="2:25" s="177" customFormat="1" ht="15.75" customHeight="1" x14ac:dyDescent="0.45">
      <c r="B45" s="283">
        <v>40</v>
      </c>
      <c r="C45" s="458"/>
      <c r="D45" s="458"/>
      <c r="E45" s="289"/>
      <c r="F45" s="288"/>
      <c r="G45" s="285"/>
      <c r="H45" s="285"/>
      <c r="I45" s="285"/>
      <c r="J45" s="285"/>
      <c r="K45" s="285"/>
      <c r="M45" s="473" t="str">
        <f>เวลาเรียน!F46</f>
        <v/>
      </c>
      <c r="N45" s="291"/>
      <c r="O45" s="475"/>
      <c r="Q45" s="176"/>
      <c r="R45" s="176"/>
      <c r="S45" s="176"/>
      <c r="T45" s="176"/>
      <c r="U45" s="176"/>
      <c r="V45" s="176"/>
      <c r="W45" s="176"/>
      <c r="X45" s="176"/>
      <c r="Y45" s="176"/>
    </row>
    <row r="46" spans="2:25" s="177" customFormat="1" ht="15.75" customHeight="1" x14ac:dyDescent="0.45">
      <c r="B46" s="283">
        <v>41</v>
      </c>
      <c r="C46" s="458"/>
      <c r="D46" s="458"/>
      <c r="E46" s="289"/>
      <c r="F46" s="288"/>
      <c r="G46" s="285"/>
      <c r="H46" s="285"/>
      <c r="I46" s="285"/>
      <c r="J46" s="285"/>
      <c r="K46" s="285"/>
      <c r="M46" s="473" t="str">
        <f>เวลาเรียน!F47</f>
        <v/>
      </c>
      <c r="N46" s="291"/>
      <c r="O46" s="475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2:25" s="177" customFormat="1" ht="15.75" customHeight="1" x14ac:dyDescent="0.45">
      <c r="B47" s="283">
        <v>42</v>
      </c>
      <c r="C47" s="458"/>
      <c r="D47" s="458"/>
      <c r="E47" s="289"/>
      <c r="F47" s="288"/>
      <c r="G47" s="285"/>
      <c r="H47" s="285"/>
      <c r="I47" s="285"/>
      <c r="J47" s="285"/>
      <c r="K47" s="285"/>
      <c r="M47" s="473" t="str">
        <f>เวลาเรียน!F48</f>
        <v/>
      </c>
      <c r="N47" s="291"/>
      <c r="O47" s="475"/>
      <c r="Q47" s="176"/>
      <c r="R47" s="176"/>
      <c r="S47" s="176"/>
      <c r="T47" s="176"/>
      <c r="U47" s="176"/>
      <c r="V47" s="176"/>
      <c r="W47" s="176"/>
      <c r="X47" s="176"/>
      <c r="Y47" s="176"/>
    </row>
    <row r="48" spans="2:25" s="177" customFormat="1" ht="15.75" customHeight="1" x14ac:dyDescent="0.45">
      <c r="B48" s="283">
        <v>43</v>
      </c>
      <c r="C48" s="458"/>
      <c r="D48" s="458"/>
      <c r="E48" s="289"/>
      <c r="F48" s="288"/>
      <c r="G48" s="285"/>
      <c r="H48" s="285"/>
      <c r="I48" s="285"/>
      <c r="J48" s="285"/>
      <c r="K48" s="285"/>
      <c r="M48" s="473" t="str">
        <f>เวลาเรียน!F49</f>
        <v/>
      </c>
      <c r="N48" s="291"/>
      <c r="O48" s="475"/>
      <c r="Q48" s="176"/>
      <c r="R48" s="176"/>
      <c r="S48" s="176"/>
      <c r="T48" s="176"/>
      <c r="U48" s="176"/>
      <c r="V48" s="176"/>
      <c r="W48" s="176"/>
      <c r="X48" s="176"/>
      <c r="Y48" s="176"/>
    </row>
    <row r="49" spans="2:25" s="177" customFormat="1" ht="15.75" customHeight="1" x14ac:dyDescent="0.45">
      <c r="B49" s="283">
        <v>44</v>
      </c>
      <c r="C49" s="458"/>
      <c r="D49" s="458"/>
      <c r="E49" s="289"/>
      <c r="F49" s="288"/>
      <c r="G49" s="285"/>
      <c r="H49" s="285"/>
      <c r="I49" s="285"/>
      <c r="J49" s="285"/>
      <c r="K49" s="285"/>
      <c r="M49" s="473" t="str">
        <f>เวลาเรียน!F50</f>
        <v/>
      </c>
      <c r="N49" s="291"/>
      <c r="O49" s="475"/>
      <c r="Q49" s="176"/>
      <c r="R49" s="176"/>
      <c r="S49" s="176"/>
      <c r="T49" s="176"/>
      <c r="U49" s="176"/>
      <c r="V49" s="176"/>
      <c r="W49" s="176"/>
      <c r="X49" s="176"/>
      <c r="Y49" s="176"/>
    </row>
    <row r="50" spans="2:25" s="177" customFormat="1" ht="15.75" customHeight="1" x14ac:dyDescent="0.45">
      <c r="B50" s="283">
        <v>45</v>
      </c>
      <c r="C50" s="458"/>
      <c r="D50" s="458"/>
      <c r="E50" s="289"/>
      <c r="F50" s="288"/>
      <c r="G50" s="285"/>
      <c r="H50" s="285"/>
      <c r="I50" s="285"/>
      <c r="J50" s="285"/>
      <c r="K50" s="285"/>
      <c r="M50" s="473" t="str">
        <f>เวลาเรียน!F51</f>
        <v/>
      </c>
      <c r="N50" s="291"/>
      <c r="O50" s="475"/>
      <c r="Q50" s="176"/>
      <c r="R50" s="176"/>
      <c r="S50" s="176"/>
      <c r="T50" s="176"/>
      <c r="U50" s="176"/>
      <c r="V50" s="176"/>
      <c r="W50" s="176"/>
      <c r="X50" s="176"/>
      <c r="Y50" s="176"/>
    </row>
    <row r="51" spans="2:25" s="177" customFormat="1" ht="15.75" customHeight="1" x14ac:dyDescent="0.45">
      <c r="B51" s="283">
        <v>46</v>
      </c>
      <c r="C51" s="458"/>
      <c r="D51" s="458"/>
      <c r="E51" s="289"/>
      <c r="F51" s="288"/>
      <c r="G51" s="285"/>
      <c r="H51" s="285"/>
      <c r="I51" s="285"/>
      <c r="J51" s="285"/>
      <c r="K51" s="285"/>
      <c r="M51" s="473" t="str">
        <f>เวลาเรียน!F52</f>
        <v/>
      </c>
      <c r="N51" s="291"/>
      <c r="O51" s="475"/>
      <c r="Q51" s="176"/>
      <c r="R51" s="176"/>
      <c r="S51" s="176"/>
      <c r="T51" s="176"/>
      <c r="U51" s="176"/>
      <c r="V51" s="176"/>
      <c r="W51" s="176"/>
      <c r="X51" s="176"/>
      <c r="Y51" s="176"/>
    </row>
    <row r="52" spans="2:25" s="177" customFormat="1" ht="15.75" customHeight="1" x14ac:dyDescent="0.45">
      <c r="B52" s="283">
        <v>47</v>
      </c>
      <c r="C52" s="458"/>
      <c r="D52" s="458"/>
      <c r="E52" s="289"/>
      <c r="F52" s="288"/>
      <c r="G52" s="285"/>
      <c r="H52" s="285"/>
      <c r="I52" s="285"/>
      <c r="J52" s="285"/>
      <c r="K52" s="285"/>
      <c r="M52" s="473" t="str">
        <f>เวลาเรียน!F53</f>
        <v/>
      </c>
      <c r="N52" s="291"/>
      <c r="O52" s="475"/>
      <c r="Q52" s="176"/>
      <c r="R52" s="176"/>
      <c r="S52" s="176"/>
      <c r="T52" s="176"/>
      <c r="U52" s="176"/>
      <c r="V52" s="176"/>
      <c r="W52" s="176"/>
      <c r="X52" s="176"/>
      <c r="Y52" s="176"/>
    </row>
    <row r="53" spans="2:25" s="177" customFormat="1" ht="15.75" customHeight="1" x14ac:dyDescent="0.45">
      <c r="B53" s="283">
        <v>48</v>
      </c>
      <c r="C53" s="458"/>
      <c r="D53" s="458"/>
      <c r="E53" s="289"/>
      <c r="F53" s="288"/>
      <c r="G53" s="285"/>
      <c r="H53" s="285"/>
      <c r="I53" s="285"/>
      <c r="J53" s="285"/>
      <c r="K53" s="285"/>
      <c r="M53" s="473" t="str">
        <f>เวลาเรียน!F54</f>
        <v/>
      </c>
      <c r="N53" s="291"/>
      <c r="O53" s="475"/>
      <c r="Q53" s="176"/>
      <c r="R53" s="176"/>
      <c r="S53" s="176"/>
      <c r="T53" s="176"/>
      <c r="U53" s="176"/>
      <c r="V53" s="176"/>
      <c r="W53" s="176"/>
      <c r="X53" s="176"/>
      <c r="Y53" s="176"/>
    </row>
    <row r="54" spans="2:25" s="177" customFormat="1" ht="15.75" customHeight="1" x14ac:dyDescent="0.45">
      <c r="B54" s="283">
        <v>49</v>
      </c>
      <c r="C54" s="458"/>
      <c r="D54" s="458"/>
      <c r="E54" s="289"/>
      <c r="F54" s="288"/>
      <c r="G54" s="285"/>
      <c r="H54" s="285"/>
      <c r="I54" s="285"/>
      <c r="J54" s="285"/>
      <c r="K54" s="285"/>
      <c r="M54" s="473" t="str">
        <f>เวลาเรียน!F55</f>
        <v/>
      </c>
      <c r="N54" s="291"/>
      <c r="O54" s="475"/>
      <c r="Q54" s="176"/>
      <c r="R54" s="176"/>
      <c r="S54" s="176"/>
      <c r="T54" s="176"/>
      <c r="U54" s="176"/>
      <c r="V54" s="176"/>
      <c r="W54" s="176"/>
      <c r="X54" s="176"/>
      <c r="Y54" s="176"/>
    </row>
    <row r="55" spans="2:25" s="177" customFormat="1" ht="15.75" customHeight="1" x14ac:dyDescent="0.45">
      <c r="B55" s="283">
        <v>50</v>
      </c>
      <c r="C55" s="458"/>
      <c r="D55" s="458"/>
      <c r="E55" s="289"/>
      <c r="F55" s="288"/>
      <c r="G55" s="285"/>
      <c r="H55" s="285"/>
      <c r="I55" s="285"/>
      <c r="J55" s="285"/>
      <c r="K55" s="285"/>
      <c r="M55" s="473" t="str">
        <f>เวลาเรียน!F56</f>
        <v/>
      </c>
      <c r="N55" s="291"/>
      <c r="O55" s="475"/>
      <c r="Q55" s="176"/>
      <c r="R55" s="176"/>
      <c r="S55" s="176"/>
      <c r="T55" s="176"/>
      <c r="U55" s="176"/>
      <c r="V55" s="176"/>
      <c r="W55" s="176"/>
      <c r="X55" s="176"/>
      <c r="Y55" s="176"/>
    </row>
    <row r="56" spans="2:25" ht="19.5" customHeight="1" x14ac:dyDescent="0.45"/>
    <row r="57" spans="2:25" ht="21.75" customHeight="1" x14ac:dyDescent="0.45">
      <c r="K57" s="504" t="s">
        <v>579</v>
      </c>
      <c r="L57" s="505"/>
      <c r="M57" s="505"/>
      <c r="N57" s="292" t="str">
        <f>IF(COUNTA(นักเรียน!$E$6:$E$55),COUNTA(นักเรียน!$E$6:$E$55),"-")</f>
        <v>-</v>
      </c>
      <c r="O57" s="293" t="s">
        <v>582</v>
      </c>
    </row>
    <row r="58" spans="2:25" ht="21.75" customHeight="1" x14ac:dyDescent="0.45">
      <c r="K58" s="504" t="s">
        <v>580</v>
      </c>
      <c r="L58" s="505"/>
      <c r="M58" s="505"/>
      <c r="N58" s="292" t="str">
        <f>IF(COUNTIF($N$6:$N$55,"ออก"),COUNTIF($N$6:$N$55,"ออก"),"0")</f>
        <v>0</v>
      </c>
      <c r="O58" s="293" t="s">
        <v>582</v>
      </c>
    </row>
    <row r="59" spans="2:25" ht="21.75" customHeight="1" x14ac:dyDescent="0.45">
      <c r="K59" s="504" t="s">
        <v>581</v>
      </c>
      <c r="L59" s="505"/>
      <c r="M59" s="505"/>
      <c r="N59" s="292" t="str">
        <f>IF($N$57="-","-",$N$57-$N$58)</f>
        <v>-</v>
      </c>
      <c r="O59" s="293" t="s">
        <v>582</v>
      </c>
    </row>
  </sheetData>
  <sheetProtection password="CCE8" sheet="1" objects="1" scenarios="1" selectLockedCells="1"/>
  <mergeCells count="18">
    <mergeCell ref="K57:M57"/>
    <mergeCell ref="K58:M58"/>
    <mergeCell ref="K59:M59"/>
    <mergeCell ref="K3:K5"/>
    <mergeCell ref="B2:K2"/>
    <mergeCell ref="B3:B5"/>
    <mergeCell ref="C3:C5"/>
    <mergeCell ref="E3:E5"/>
    <mergeCell ref="D3:D5"/>
    <mergeCell ref="K1:O1"/>
    <mergeCell ref="F3:F5"/>
    <mergeCell ref="G3:G5"/>
    <mergeCell ref="H3:H5"/>
    <mergeCell ref="I3:I5"/>
    <mergeCell ref="J3:J5"/>
    <mergeCell ref="M2:N2"/>
    <mergeCell ref="M3:N3"/>
    <mergeCell ref="M4:N4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" sqref="N6:N55">
      <formula1>status</formula1>
    </dataValidation>
  </dataValidation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33"/>
  <sheetViews>
    <sheetView showGridLines="0" showRowColHeaders="0" topLeftCell="A25" zoomScale="120" zoomScaleNormal="120" workbookViewId="0">
      <selection activeCell="U3" sqref="U3"/>
    </sheetView>
  </sheetViews>
  <sheetFormatPr defaultRowHeight="20.25" x14ac:dyDescent="0.4"/>
  <cols>
    <col min="1" max="1" width="6" style="10" customWidth="1"/>
    <col min="2" max="16" width="5.7109375" style="10" customWidth="1"/>
    <col min="17" max="18" width="6.85546875" style="10" customWidth="1"/>
    <col min="19" max="19" width="2.42578125" style="10" customWidth="1"/>
    <col min="20" max="16384" width="9.140625" style="10"/>
  </cols>
  <sheetData>
    <row r="1" spans="1:18" ht="45" customHeight="1" x14ac:dyDescent="0.4"/>
    <row r="2" spans="1:18" ht="108.75" customHeight="1" x14ac:dyDescent="0.4">
      <c r="B2" s="332"/>
      <c r="C2" s="332"/>
      <c r="D2" s="332"/>
      <c r="E2" s="332"/>
      <c r="F2" s="332"/>
      <c r="G2" s="332"/>
      <c r="H2" s="532" t="s">
        <v>274</v>
      </c>
      <c r="I2" s="532"/>
      <c r="J2" s="532"/>
      <c r="K2" s="532"/>
      <c r="L2" s="532"/>
      <c r="M2" s="332"/>
      <c r="N2" s="332"/>
      <c r="O2" s="332"/>
      <c r="P2" s="332"/>
      <c r="Q2" s="332"/>
      <c r="R2" s="333" t="str">
        <f>IF(Home!B2="","",Home!B2)</f>
        <v>ปพ.๕</v>
      </c>
    </row>
    <row r="3" spans="1:18" ht="35.25" customHeight="1" x14ac:dyDescent="0.6">
      <c r="B3" s="543" t="str">
        <f>Home!C2&amp;" ระดับ"&amp;Home!F3</f>
        <v>แบบบันทึกผลการเรียนประจำรายวิชา ระดับมัธยมศึกษาตอนต้น</v>
      </c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  <c r="R3" s="543"/>
    </row>
    <row r="4" spans="1:18" s="5" customFormat="1" ht="34.5" customHeight="1" x14ac:dyDescent="0.45">
      <c r="A4" s="331"/>
      <c r="B4" s="519" t="str">
        <f>IF(Home!C3="","","โรงเรียน"&amp;aboutme!F39&amp;"  "&amp;"อำเภอ"&amp;Home!C6&amp;"   จังหวัด"&amp;Home!C7)</f>
        <v>โรงเรียนหนองผือเทพนิมิต  อำเภอโพนนาแก้ว   จังหวัดสกลนคร</v>
      </c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  <c r="P4" s="519"/>
      <c r="Q4" s="519"/>
      <c r="R4" s="519"/>
    </row>
    <row r="5" spans="1:18" s="5" customFormat="1" ht="21.75" customHeight="1" x14ac:dyDescent="0.45">
      <c r="A5" s="331"/>
      <c r="B5" s="520" t="str">
        <f>"ภาคเรียนที่  "&amp;Home!F4&amp;"   ปีการศึกษา  "&amp;Home!F5</f>
        <v>ภาคเรียนที่  2   ปีการศึกษา  2561</v>
      </c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</row>
    <row r="6" spans="1:18" s="11" customFormat="1" ht="22.5" x14ac:dyDescent="0.45">
      <c r="B6" s="334" t="str">
        <f>"ชั้น"&amp;Home!C9</f>
        <v>ชั้นมัธยมศึกษาปีที่ 3</v>
      </c>
      <c r="C6" s="334"/>
      <c r="D6" s="334"/>
      <c r="E6" s="334"/>
      <c r="F6" s="334"/>
      <c r="G6" s="335"/>
      <c r="H6" s="334"/>
      <c r="I6" s="335" t="str">
        <f>"กลุ่มสาระการเรียนรู้ "&amp;Home!C10</f>
        <v>กลุ่มสาระการเรียนรู้ การงานอาชีพและเทคโนโลยี</v>
      </c>
      <c r="J6" s="335"/>
      <c r="K6" s="335"/>
      <c r="L6" s="335"/>
      <c r="M6" s="335"/>
      <c r="N6" s="335"/>
      <c r="O6" s="335"/>
      <c r="P6" s="335"/>
      <c r="Q6" s="334"/>
      <c r="R6" s="334"/>
    </row>
    <row r="7" spans="1:18" s="11" customFormat="1" ht="22.5" x14ac:dyDescent="0.45">
      <c r="B7" s="335" t="str">
        <f>"รายวิชา  "&amp;Home!C11</f>
        <v>รายวิชา  คอมพิวเตอร์</v>
      </c>
      <c r="C7" s="335"/>
      <c r="D7" s="335"/>
      <c r="E7" s="334"/>
      <c r="F7" s="334"/>
      <c r="G7" s="335"/>
      <c r="H7" s="335"/>
      <c r="I7" s="334" t="str">
        <f>IF(Home!C12="","","รหัสวิชา  "&amp;Home!C12)</f>
        <v>รหัสวิชา  ง 23202</v>
      </c>
      <c r="J7" s="334"/>
      <c r="K7" s="335"/>
      <c r="L7" s="334"/>
      <c r="M7" s="334" t="str">
        <f>"เวลาเรียน "&amp;Home!F11&amp;"  "&amp;Home!F12</f>
        <v>เวลาเรียน 40  ชั่วโมง/ปี</v>
      </c>
      <c r="N7" s="335"/>
      <c r="O7" s="335"/>
      <c r="P7" s="335"/>
      <c r="Q7" s="334"/>
      <c r="R7" s="335"/>
    </row>
    <row r="8" spans="1:18" s="11" customFormat="1" ht="11.25" customHeight="1" x14ac:dyDescent="0.45">
      <c r="B8" s="335"/>
      <c r="C8" s="335"/>
      <c r="D8" s="335"/>
      <c r="E8" s="336"/>
      <c r="F8" s="336"/>
      <c r="G8" s="521"/>
      <c r="H8" s="521"/>
      <c r="I8" s="521"/>
      <c r="J8" s="335"/>
      <c r="K8" s="334"/>
      <c r="L8" s="335"/>
      <c r="M8" s="335"/>
      <c r="N8" s="337"/>
      <c r="O8" s="335"/>
      <c r="P8" s="335"/>
      <c r="Q8" s="335"/>
      <c r="R8" s="335"/>
    </row>
    <row r="9" spans="1:18" s="11" customFormat="1" ht="22.5" x14ac:dyDescent="0.45">
      <c r="B9" s="335"/>
      <c r="C9" s="335"/>
      <c r="D9" s="335"/>
      <c r="E9" s="334"/>
      <c r="F9" s="335"/>
      <c r="G9" s="335" t="s">
        <v>114</v>
      </c>
      <c r="H9" s="334"/>
      <c r="I9" s="335"/>
      <c r="J9" s="335" t="str">
        <f>Home!C15&amp;"      "</f>
        <v xml:space="preserve">นายอังคาร  พึ่งผล      </v>
      </c>
      <c r="K9" s="334"/>
      <c r="L9" s="334"/>
      <c r="M9" s="334"/>
      <c r="N9" s="334"/>
      <c r="O9" s="334"/>
      <c r="P9" s="335"/>
      <c r="Q9" s="335"/>
      <c r="R9" s="335"/>
    </row>
    <row r="10" spans="1:18" s="11" customFormat="1" ht="22.5" x14ac:dyDescent="0.45">
      <c r="B10" s="335"/>
      <c r="C10" s="335"/>
      <c r="D10" s="335"/>
      <c r="E10" s="334"/>
      <c r="F10" s="335"/>
      <c r="G10" s="335" t="s">
        <v>115</v>
      </c>
      <c r="H10" s="334"/>
      <c r="I10" s="335"/>
      <c r="J10" s="335" t="str">
        <f>Home!C14&amp;"      "</f>
        <v xml:space="preserve">นายอังคาร  พึ่งผล นางสาวอจิมา  รักษาพล      </v>
      </c>
      <c r="K10" s="334"/>
      <c r="L10" s="334"/>
      <c r="M10" s="334"/>
      <c r="N10" s="334"/>
      <c r="O10" s="334"/>
      <c r="P10" s="335"/>
      <c r="Q10" s="335"/>
      <c r="R10" s="335"/>
    </row>
    <row r="11" spans="1:18" ht="21" x14ac:dyDescent="0.45">
      <c r="A11" s="12"/>
      <c r="B11" s="338" t="s">
        <v>57</v>
      </c>
      <c r="C11" s="339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</row>
    <row r="12" spans="1:18" ht="23.25" customHeight="1" x14ac:dyDescent="0.4">
      <c r="B12" s="522" t="s">
        <v>58</v>
      </c>
      <c r="C12" s="522"/>
      <c r="D12" s="522"/>
      <c r="E12" s="523" t="s">
        <v>59</v>
      </c>
      <c r="F12" s="524"/>
      <c r="G12" s="524"/>
      <c r="H12" s="524"/>
      <c r="I12" s="524"/>
      <c r="J12" s="524"/>
      <c r="K12" s="524"/>
      <c r="L12" s="525"/>
      <c r="M12" s="526" t="s">
        <v>495</v>
      </c>
      <c r="N12" s="527"/>
      <c r="O12" s="527"/>
      <c r="P12" s="528"/>
      <c r="Q12" s="529" t="s">
        <v>60</v>
      </c>
      <c r="R12" s="530"/>
    </row>
    <row r="13" spans="1:18" x14ac:dyDescent="0.4">
      <c r="B13" s="522"/>
      <c r="C13" s="522"/>
      <c r="D13" s="522"/>
      <c r="E13" s="340">
        <v>4</v>
      </c>
      <c r="F13" s="340">
        <v>3.5</v>
      </c>
      <c r="G13" s="340">
        <v>3</v>
      </c>
      <c r="H13" s="340">
        <v>2.5</v>
      </c>
      <c r="I13" s="340">
        <v>2</v>
      </c>
      <c r="J13" s="340">
        <v>1.5</v>
      </c>
      <c r="K13" s="340">
        <v>1</v>
      </c>
      <c r="L13" s="340">
        <v>0</v>
      </c>
      <c r="M13" s="531" t="s">
        <v>439</v>
      </c>
      <c r="N13" s="531"/>
      <c r="O13" s="522" t="s">
        <v>440</v>
      </c>
      <c r="P13" s="522"/>
      <c r="Q13" s="340" t="s">
        <v>61</v>
      </c>
      <c r="R13" s="340" t="s">
        <v>62</v>
      </c>
    </row>
    <row r="14" spans="1:18" ht="31.5" customHeight="1" x14ac:dyDescent="0.4">
      <c r="B14" s="537" t="str">
        <f>นักเรียน!N59</f>
        <v>-</v>
      </c>
      <c r="C14" s="537"/>
      <c r="D14" s="537"/>
      <c r="E14" s="341" t="str">
        <f>IF(COUNTIF(คะแนน1!$AY$6:$AY$55,"4"),COUNTIF(คะแนน1!$AY$6:$AY$55,"4"),"-")</f>
        <v>-</v>
      </c>
      <c r="F14" s="341" t="str">
        <f>IF(COUNTIF(คะแนน1!$AY$6:$AY$55,"3.5"),COUNTIF(คะแนน1!$AY$6:$AY$55,"3.5"),"-")</f>
        <v>-</v>
      </c>
      <c r="G14" s="341" t="str">
        <f>IF(COUNTIF(คะแนน1!$AY$6:$AY$55,"3"),COUNTIF(คะแนน1!$AY$6:$AY$55,"3"),"-")</f>
        <v>-</v>
      </c>
      <c r="H14" s="341" t="str">
        <f>IF(COUNTIF(คะแนน1!$AY$6:$AY$55,"2.5"),COUNTIF(คะแนน1!$AY$6:$AY$55,"2.5"),"-")</f>
        <v>-</v>
      </c>
      <c r="I14" s="341" t="str">
        <f>IF(COUNTIF(คะแนน1!$AY$6:$AY$55,"2"),COUNTIF(คะแนน1!$AY$6:$AY$55,"2"),"-")</f>
        <v>-</v>
      </c>
      <c r="J14" s="341" t="str">
        <f>IF(COUNTIF(คะแนน1!$AY$6:$AY$55,"1.5"),COUNTIF(คะแนน1!$AY$6:$AY$55,"1.5"),"-")</f>
        <v>-</v>
      </c>
      <c r="K14" s="341" t="str">
        <f>IF(COUNTIF(คะแนน1!$AY$6:$AY$55,"1"),COUNTIF(คะแนน1!$AY$6:$AY$55,"1"),"-")</f>
        <v>-</v>
      </c>
      <c r="L14" s="341" t="str">
        <f>IF(COUNTIF(คะแนน1!$AY$6:$AY$55,"0"),COUNTIF(คะแนน1!$AY$6:$AY$55,"0"),"-")</f>
        <v>-</v>
      </c>
      <c r="M14" s="517" t="str">
        <f>IF(COUNTIF(คะแนน1!$AY$6:$AY$55,"ผ่าน"),COUNTIF(คะแนน1!$AY$6:$AY$55,"ผ่าน"),"-")</f>
        <v>-</v>
      </c>
      <c r="N14" s="518"/>
      <c r="O14" s="517" t="str">
        <f>IF(COUNTIF(คะแนน1!$AY$6:$AY$55,"ไม่ผ่าน"),COUNTIF(คะแนน1!$AY$6:$AY$55,"ไม่ผ่าน"),"-")</f>
        <v>-</v>
      </c>
      <c r="P14" s="518"/>
      <c r="Q14" s="342" t="str">
        <f>IF(COUNTIF(คะแนน1!$AZ$6:$AZ$55,"ร"),COUNTIF(คะแนน1!$AZ$6:$AZ$55,"ร"),"-")</f>
        <v>-</v>
      </c>
      <c r="R14" s="342" t="str">
        <f>IF(COUNTIF(คะแนน1!$AZ$6:$AZ$55,"มส"),COUNTIF(คะแนน1!$AZ$6:$AZ$55,"มส"),"-")</f>
        <v>-</v>
      </c>
    </row>
    <row r="15" spans="1:18" ht="21.75" customHeight="1" x14ac:dyDescent="0.4">
      <c r="B15" s="522" t="s">
        <v>63</v>
      </c>
      <c r="C15" s="522"/>
      <c r="D15" s="522"/>
      <c r="E15" s="343" t="str">
        <f>IF($E$14="-","",COUNTIF(คะแนน1!$AY$6:$AY$55,"4")*100/$B$14)</f>
        <v/>
      </c>
      <c r="F15" s="343" t="str">
        <f>IF($F$14="-","",COUNTIF(คะแนน1!$AY$6:$AY$55,"3.5")*100/$B$14)</f>
        <v/>
      </c>
      <c r="G15" s="343" t="str">
        <f>IF($G$14="-","",COUNTIF(คะแนน1!$AY$6:$AY$55,"3")*100/$B$14)</f>
        <v/>
      </c>
      <c r="H15" s="343" t="str">
        <f>IF($H$14="-","",COUNTIF(คะแนน1!$AY$6:$AY$55,"2.5")*100/$B$14)</f>
        <v/>
      </c>
      <c r="I15" s="343" t="str">
        <f>IF($I$14="-","",COUNTIF(คะแนน1!$AY$6:$AY$55,"2")*100/$B$14)</f>
        <v/>
      </c>
      <c r="J15" s="343" t="str">
        <f>IF($J$14="-","",COUNTIF(คะแนน1!$AY$6:$AY$55,"1.5")*100/$B$14)</f>
        <v/>
      </c>
      <c r="K15" s="343" t="str">
        <f>IF($K$14="-","",COUNTIF(คะแนน1!$AY$6:$AY$55,"1")*100/$B$14)</f>
        <v/>
      </c>
      <c r="L15" s="343" t="str">
        <f>IF($L$14="-","",COUNTIF(คะแนน1!$AY$6:$AY$55,"0")*100/$B$14)</f>
        <v/>
      </c>
      <c r="M15" s="541" t="str">
        <f>IF($M$14="-","",COUNTIF(คะแนน1!$AY$6:$AY$55,"ผ่าน")*100/$B$14)</f>
        <v/>
      </c>
      <c r="N15" s="542"/>
      <c r="O15" s="541" t="str">
        <f>IF($O$14="-","",COUNTIF(คะแนน1!$AY$6:$AY$55,"ไม่ผ่าน")*100/$B$14)</f>
        <v/>
      </c>
      <c r="P15" s="542"/>
      <c r="Q15" s="344" t="str">
        <f>IF($Q$14="-","",COUNTIF(คะแนน1!$AZ$6:$AZ$55,"ร")*100/$B$14)</f>
        <v/>
      </c>
      <c r="R15" s="344" t="str">
        <f>IF($R$14="-","",COUNTIF(คะแนน1!$AZ$6:$AZ$55,"มส")*100/$B$14)</f>
        <v/>
      </c>
    </row>
    <row r="16" spans="1:18" x14ac:dyDescent="0.4">
      <c r="A16" s="13"/>
      <c r="B16" s="345"/>
      <c r="C16" s="345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</row>
    <row r="17" spans="2:18" x14ac:dyDescent="0.4">
      <c r="B17" s="538" t="s">
        <v>64</v>
      </c>
      <c r="C17" s="538"/>
      <c r="D17" s="538"/>
      <c r="E17" s="538"/>
      <c r="F17" s="538"/>
      <c r="G17" s="538"/>
      <c r="H17" s="538"/>
      <c r="I17" s="538"/>
      <c r="J17" s="332"/>
      <c r="K17" s="538" t="s">
        <v>65</v>
      </c>
      <c r="L17" s="538"/>
      <c r="M17" s="538"/>
      <c r="N17" s="538"/>
      <c r="O17" s="538"/>
      <c r="P17" s="538"/>
      <c r="Q17" s="538"/>
      <c r="R17" s="538"/>
    </row>
    <row r="18" spans="2:18" x14ac:dyDescent="0.4">
      <c r="B18" s="539" t="s">
        <v>66</v>
      </c>
      <c r="C18" s="540"/>
      <c r="D18" s="539" t="s">
        <v>67</v>
      </c>
      <c r="E18" s="540"/>
      <c r="F18" s="539" t="s">
        <v>68</v>
      </c>
      <c r="G18" s="540"/>
      <c r="H18" s="539" t="s">
        <v>69</v>
      </c>
      <c r="I18" s="540"/>
      <c r="J18" s="332"/>
      <c r="K18" s="539" t="s">
        <v>66</v>
      </c>
      <c r="L18" s="540"/>
      <c r="M18" s="539" t="s">
        <v>67</v>
      </c>
      <c r="N18" s="540"/>
      <c r="O18" s="539" t="s">
        <v>68</v>
      </c>
      <c r="P18" s="540"/>
      <c r="Q18" s="539" t="s">
        <v>69</v>
      </c>
      <c r="R18" s="540"/>
    </row>
    <row r="19" spans="2:18" ht="26.25" customHeight="1" x14ac:dyDescent="0.4">
      <c r="B19" s="535" t="str">
        <f>IF(COUNTIF(คุณลักษณะ!$Z$6:$Z$55,"3"),COUNTIF(คุณลักษณะ!$Z$6:$Z$55,"3"),"-")</f>
        <v>-</v>
      </c>
      <c r="C19" s="536"/>
      <c r="D19" s="535" t="str">
        <f>IF(COUNTIF(คุณลักษณะ!$Z$6:$Z$55,"2"),COUNTIF(คุณลักษณะ!$Z$6:$Z$55,"2"),"-")</f>
        <v>-</v>
      </c>
      <c r="E19" s="536"/>
      <c r="F19" s="535" t="str">
        <f>IF(COUNTIF(คุณลักษณะ!$Z$6:$Z$55,"1"),COUNTIF(คุณลักษณะ!$Z$6:$Z$55,"1"),"-")</f>
        <v>-</v>
      </c>
      <c r="G19" s="536"/>
      <c r="H19" s="535" t="str">
        <f>IF(COUNTIF(คุณลักษณะ!$Z$6:$Z$55,"0"),COUNTIF(คุณลักษณะ!$Z$6:$Z$55,"0"),"-")</f>
        <v>-</v>
      </c>
      <c r="I19" s="536"/>
      <c r="J19" s="346"/>
      <c r="K19" s="535" t="str">
        <f>IF(COUNTIF(คิดวิเคราะห์!$M$6:$M$55,"3"),COUNTIF(คิดวิเคราะห์!$M$6:$M$55,"3"),"-")</f>
        <v>-</v>
      </c>
      <c r="L19" s="536"/>
      <c r="M19" s="535" t="str">
        <f>IF(COUNTIF(คิดวิเคราะห์!$M$6:$M$55,"2"),COUNTIF(คิดวิเคราะห์!$M$6:$M$55,"2"),"-")</f>
        <v>-</v>
      </c>
      <c r="N19" s="536"/>
      <c r="O19" s="535" t="str">
        <f>IF(COUNTIF(คิดวิเคราะห์!$M$6:$M$55,"1"),COUNTIF(คิดวิเคราะห์!$M$6:$M$55,"1"),"-")</f>
        <v>-</v>
      </c>
      <c r="P19" s="536"/>
      <c r="Q19" s="535" t="str">
        <f>IF(COUNTIF(คิดวิเคราะห์!$M$6:$M$55,"0"),COUNTIF(คิดวิเคราะห์!$M$6:$M$55,"0"),"-")</f>
        <v>-</v>
      </c>
      <c r="R19" s="536"/>
    </row>
    <row r="20" spans="2:18" x14ac:dyDescent="0.4">
      <c r="B20" s="533" t="str">
        <f>IF($B$19="-","",COUNTIF(คุณลักษณะ!$Z$6:$Z$55,"3")*100/$B$14)</f>
        <v/>
      </c>
      <c r="C20" s="534"/>
      <c r="D20" s="533" t="str">
        <f>IF($D$19="-","",COUNTIF(คุณลักษณะ!$Z$6:$Z$55,"2")*100/$B$14)</f>
        <v/>
      </c>
      <c r="E20" s="534"/>
      <c r="F20" s="533" t="str">
        <f>IF($F$19="-","",COUNTIF(คุณลักษณะ!$Z$6:$Z$55,"1")*100/$B$14)</f>
        <v/>
      </c>
      <c r="G20" s="534"/>
      <c r="H20" s="533" t="str">
        <f>IF($H$19="-","",COUNTIF(คุณลักษณะ!$Z$6:$Z$55,"0")*100/$B$14)</f>
        <v/>
      </c>
      <c r="I20" s="534"/>
      <c r="J20" s="347"/>
      <c r="K20" s="533" t="str">
        <f>IF(K19="-","",COUNTIF(คิดวิเคราะห์!$M$6:$M$55,"3")*100/$B$14)</f>
        <v/>
      </c>
      <c r="L20" s="534"/>
      <c r="M20" s="533" t="str">
        <f>IF(M19="-","",COUNTIF(คิดวิเคราะห์!$M$6:$M$55,"2")*100/$B$14)</f>
        <v/>
      </c>
      <c r="N20" s="534"/>
      <c r="O20" s="533" t="str">
        <f>IF(O19="-","",COUNTIF(คิดวิเคราะห์!$M$6:$M$55,"1")*100/$B$14)</f>
        <v/>
      </c>
      <c r="P20" s="534"/>
      <c r="Q20" s="533" t="str">
        <f>IF(Q19="-","",COUNTIF(คิดวิเคราะห์!$M$6:$M$55,"0")*100/$B$14)</f>
        <v/>
      </c>
      <c r="R20" s="534"/>
    </row>
    <row r="21" spans="2:18" ht="28.5" customHeight="1" x14ac:dyDescent="0.45">
      <c r="B21" s="348" t="s">
        <v>70</v>
      </c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</row>
    <row r="22" spans="2:18" s="5" customFormat="1" ht="22.5" x14ac:dyDescent="0.45">
      <c r="B22" s="349"/>
      <c r="C22" s="349"/>
      <c r="D22" s="349"/>
      <c r="E22" s="349" t="s">
        <v>17</v>
      </c>
      <c r="F22" s="350" t="s">
        <v>118</v>
      </c>
      <c r="G22" s="350"/>
      <c r="H22" s="350"/>
      <c r="I22" s="350"/>
      <c r="J22" s="350"/>
      <c r="K22" s="350"/>
      <c r="L22" s="349" t="s">
        <v>114</v>
      </c>
      <c r="M22" s="350"/>
      <c r="N22" s="349"/>
      <c r="O22" s="349"/>
      <c r="P22" s="349"/>
      <c r="Q22" s="349"/>
      <c r="R22" s="349"/>
    </row>
    <row r="23" spans="2:18" s="5" customFormat="1" ht="22.5" x14ac:dyDescent="0.45">
      <c r="B23" s="349"/>
      <c r="C23" s="349"/>
      <c r="D23" s="349"/>
      <c r="E23" s="349" t="s">
        <v>17</v>
      </c>
      <c r="F23" s="350" t="s">
        <v>117</v>
      </c>
      <c r="G23" s="349"/>
      <c r="H23" s="349"/>
      <c r="I23" s="349"/>
      <c r="J23" s="349"/>
      <c r="K23" s="349"/>
      <c r="L23" s="349" t="s">
        <v>71</v>
      </c>
      <c r="M23" s="349"/>
      <c r="N23" s="349"/>
      <c r="O23" s="349"/>
      <c r="P23" s="349"/>
      <c r="Q23" s="349"/>
      <c r="R23" s="349"/>
    </row>
    <row r="24" spans="2:18" s="5" customFormat="1" ht="22.5" x14ac:dyDescent="0.45">
      <c r="B24" s="349"/>
      <c r="C24" s="349"/>
      <c r="D24" s="349"/>
      <c r="E24" s="349"/>
      <c r="F24" s="516" t="str">
        <f>IF(Home!C16="","","("&amp;Home!C16&amp;")")</f>
        <v>(นายอังคาร  พึ่งผล)</v>
      </c>
      <c r="G24" s="516"/>
      <c r="H24" s="516"/>
      <c r="I24" s="516"/>
      <c r="J24" s="516"/>
      <c r="K24" s="516"/>
      <c r="L24" s="349"/>
      <c r="M24" s="349"/>
      <c r="N24" s="349"/>
      <c r="O24" s="349"/>
      <c r="P24" s="349"/>
      <c r="Q24" s="349"/>
      <c r="R24" s="349"/>
    </row>
    <row r="25" spans="2:18" s="5" customFormat="1" ht="22.5" x14ac:dyDescent="0.45">
      <c r="B25" s="349"/>
      <c r="C25" s="349"/>
      <c r="D25" s="349"/>
      <c r="E25" s="349" t="str">
        <f>IF(Home!C17="","","ลงชื่อ")</f>
        <v>ลงชื่อ</v>
      </c>
      <c r="F25" s="350"/>
      <c r="G25" s="349"/>
      <c r="H25" s="349"/>
      <c r="I25" s="349"/>
      <c r="J25" s="349"/>
      <c r="K25" s="349"/>
      <c r="L25" s="349" t="str">
        <f>IF(Home!C17="","","หัวหน้างานวัดผลและประเมินผล")</f>
        <v>หัวหน้างานวัดผลและประเมินผล</v>
      </c>
      <c r="M25" s="349"/>
      <c r="N25" s="349"/>
      <c r="O25" s="349"/>
      <c r="P25" s="349"/>
      <c r="Q25" s="349"/>
      <c r="R25" s="349"/>
    </row>
    <row r="26" spans="2:18" s="5" customFormat="1" ht="22.5" x14ac:dyDescent="0.45">
      <c r="B26" s="349"/>
      <c r="C26" s="349"/>
      <c r="D26" s="349"/>
      <c r="E26" s="349"/>
      <c r="F26" s="516" t="str">
        <f>IF(Home!C17="","","("&amp;Home!C17&amp;")")</f>
        <v>(นางสาวอรทัย  ทรงหาคำ)</v>
      </c>
      <c r="G26" s="516"/>
      <c r="H26" s="516"/>
      <c r="I26" s="516"/>
      <c r="J26" s="516"/>
      <c r="K26" s="516"/>
      <c r="L26" s="349"/>
      <c r="M26" s="349"/>
      <c r="N26" s="349"/>
      <c r="O26" s="349"/>
      <c r="P26" s="349"/>
      <c r="Q26" s="349"/>
      <c r="R26" s="349"/>
    </row>
    <row r="27" spans="2:18" s="5" customFormat="1" ht="22.5" x14ac:dyDescent="0.45">
      <c r="B27" s="348" t="s">
        <v>123</v>
      </c>
      <c r="C27" s="349"/>
      <c r="D27" s="349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</row>
    <row r="28" spans="2:18" s="5" customFormat="1" ht="22.5" x14ac:dyDescent="0.45">
      <c r="B28" s="349"/>
      <c r="C28" s="349"/>
      <c r="D28" s="349"/>
      <c r="E28" s="349"/>
      <c r="F28" s="349" t="str">
        <f>IF(Home!C18="","","ลงชื่อ")</f>
        <v>ลงชื่อ</v>
      </c>
      <c r="G28" s="349"/>
      <c r="H28" s="349"/>
      <c r="I28" s="349"/>
      <c r="J28" s="349"/>
      <c r="K28" s="349"/>
      <c r="L28" s="349" t="str">
        <f>IF(Home!F18="","",Home!F18)</f>
        <v>หัวหน้างานวิชาการ</v>
      </c>
      <c r="M28" s="349"/>
      <c r="N28" s="349"/>
      <c r="O28" s="349"/>
      <c r="P28" s="349"/>
      <c r="Q28" s="349"/>
      <c r="R28" s="349"/>
    </row>
    <row r="29" spans="2:18" s="5" customFormat="1" ht="22.5" x14ac:dyDescent="0.45">
      <c r="B29" s="349"/>
      <c r="C29" s="349"/>
      <c r="D29" s="349"/>
      <c r="E29" s="350"/>
      <c r="F29" s="516" t="str">
        <f>IF(Home!C18="","","("&amp;Home!C18&amp;")")</f>
        <v>(นางวิยดา  จันทร์พิลา)</v>
      </c>
      <c r="G29" s="516"/>
      <c r="H29" s="516"/>
      <c r="I29" s="516"/>
      <c r="J29" s="516"/>
      <c r="K29" s="516"/>
      <c r="L29" s="516"/>
      <c r="M29" s="349"/>
      <c r="N29" s="349"/>
      <c r="O29" s="349"/>
      <c r="P29" s="349"/>
      <c r="Q29" s="349"/>
      <c r="R29" s="349"/>
    </row>
    <row r="30" spans="2:18" s="5" customFormat="1" ht="31.5" customHeight="1" x14ac:dyDescent="0.45">
      <c r="B30" s="351" t="s">
        <v>77</v>
      </c>
      <c r="C30" s="334" t="s">
        <v>72</v>
      </c>
      <c r="D30" s="351" t="s">
        <v>77</v>
      </c>
      <c r="E30" s="334" t="s">
        <v>73</v>
      </c>
      <c r="F30" s="352"/>
      <c r="G30" s="349" t="s">
        <v>17</v>
      </c>
      <c r="H30" s="350"/>
      <c r="I30" s="349"/>
      <c r="J30" s="350"/>
      <c r="K30" s="350"/>
      <c r="L30" s="349"/>
      <c r="M30" s="349"/>
      <c r="N30" s="349" t="s">
        <v>121</v>
      </c>
      <c r="O30" s="349" t="s">
        <v>120</v>
      </c>
      <c r="P30" s="349"/>
      <c r="Q30" s="349"/>
      <c r="R30" s="349"/>
    </row>
    <row r="31" spans="2:18" s="5" customFormat="1" ht="21.75" customHeight="1" x14ac:dyDescent="0.45">
      <c r="B31" s="349"/>
      <c r="C31" s="349"/>
      <c r="D31" s="349"/>
      <c r="E31" s="349"/>
      <c r="F31" s="349"/>
      <c r="G31" s="349"/>
      <c r="H31" s="516" t="str">
        <f>IF(Home!C19="","","("&amp;Home!C19&amp;")")</f>
        <v>(นายสุปัน  วงศ์อุ่น)</v>
      </c>
      <c r="I31" s="516"/>
      <c r="J31" s="516"/>
      <c r="K31" s="516"/>
      <c r="L31" s="516"/>
      <c r="M31" s="516"/>
      <c r="N31" s="334"/>
      <c r="O31" s="349"/>
      <c r="P31" s="349"/>
      <c r="Q31" s="349"/>
      <c r="R31" s="349"/>
    </row>
    <row r="32" spans="2:18" s="5" customFormat="1" ht="21.75" customHeight="1" x14ac:dyDescent="0.45">
      <c r="B32" s="349"/>
      <c r="C32" s="349"/>
      <c r="D32" s="349"/>
      <c r="E32" s="349"/>
      <c r="F32" s="516" t="str">
        <f>IF(Home!C19="","",Home!F19&amp;"โรงเรียน"&amp;Home!C3)</f>
        <v>ผู้อำนวยการโรงเรียนหนองผือเทพนิมิต</v>
      </c>
      <c r="G32" s="516"/>
      <c r="H32" s="516"/>
      <c r="I32" s="516"/>
      <c r="J32" s="516"/>
      <c r="K32" s="516"/>
      <c r="L32" s="516"/>
      <c r="M32" s="516"/>
      <c r="N32" s="516"/>
      <c r="O32" s="516"/>
      <c r="P32" s="349"/>
      <c r="Q32" s="349"/>
      <c r="R32" s="349"/>
    </row>
    <row r="33" spans="2:18" s="5" customFormat="1" ht="22.5" customHeight="1" x14ac:dyDescent="0.45">
      <c r="B33" s="349"/>
      <c r="C33" s="349"/>
      <c r="D33" s="349"/>
      <c r="E33" s="349"/>
      <c r="F33" s="349"/>
      <c r="G33" s="349" t="s">
        <v>13</v>
      </c>
      <c r="H33" s="353" t="str">
        <f>"    "&amp;Home!F7&amp;"      "</f>
        <v xml:space="preserve">    29      </v>
      </c>
      <c r="I33" s="349" t="s">
        <v>14</v>
      </c>
      <c r="J33" s="350" t="str">
        <f>Home!F8&amp;"                "</f>
        <v xml:space="preserve">มีนาคม                </v>
      </c>
      <c r="K33" s="349"/>
      <c r="L33" s="350"/>
      <c r="M33" s="354" t="s">
        <v>74</v>
      </c>
      <c r="N33" s="355" t="str">
        <f>Home!F9&amp;"         "</f>
        <v xml:space="preserve">2562         </v>
      </c>
      <c r="O33" s="349"/>
      <c r="P33" s="349" t="s">
        <v>120</v>
      </c>
      <c r="Q33" s="349"/>
      <c r="R33" s="349"/>
    </row>
  </sheetData>
  <sheetProtection password="DBF3" sheet="1" scenarios="1" selectLockedCells="1"/>
  <mergeCells count="48">
    <mergeCell ref="M15:N15"/>
    <mergeCell ref="O15:P15"/>
    <mergeCell ref="O20:P20"/>
    <mergeCell ref="Q20:R20"/>
    <mergeCell ref="B3:R3"/>
    <mergeCell ref="M20:N20"/>
    <mergeCell ref="O18:P18"/>
    <mergeCell ref="Q18:R18"/>
    <mergeCell ref="M19:N19"/>
    <mergeCell ref="O19:P19"/>
    <mergeCell ref="Q19:R19"/>
    <mergeCell ref="D18:E18"/>
    <mergeCell ref="F18:G18"/>
    <mergeCell ref="H18:I18"/>
    <mergeCell ref="K18:L18"/>
    <mergeCell ref="M18:N18"/>
    <mergeCell ref="H2:L2"/>
    <mergeCell ref="B20:C20"/>
    <mergeCell ref="D20:E20"/>
    <mergeCell ref="F20:G20"/>
    <mergeCell ref="H20:I20"/>
    <mergeCell ref="K20:L20"/>
    <mergeCell ref="B19:C19"/>
    <mergeCell ref="D19:E19"/>
    <mergeCell ref="F19:G19"/>
    <mergeCell ref="H19:I19"/>
    <mergeCell ref="K19:L19"/>
    <mergeCell ref="B14:D14"/>
    <mergeCell ref="B15:D15"/>
    <mergeCell ref="B17:I17"/>
    <mergeCell ref="K17:R17"/>
    <mergeCell ref="B18:C18"/>
    <mergeCell ref="M14:N14"/>
    <mergeCell ref="O14:P14"/>
    <mergeCell ref="B4:R4"/>
    <mergeCell ref="B5:R5"/>
    <mergeCell ref="G8:I8"/>
    <mergeCell ref="B12:D13"/>
    <mergeCell ref="E12:L12"/>
    <mergeCell ref="M12:P12"/>
    <mergeCell ref="Q12:R12"/>
    <mergeCell ref="M13:N13"/>
    <mergeCell ref="O13:P13"/>
    <mergeCell ref="F32:O32"/>
    <mergeCell ref="F24:K24"/>
    <mergeCell ref="F26:K26"/>
    <mergeCell ref="H31:M31"/>
    <mergeCell ref="F29:L29"/>
  </mergeCells>
  <pageMargins left="0.70866141732283472" right="0.11811023622047245" top="0.35433070866141736" bottom="0.35433070866141736" header="0.31496062992125984" footer="0.31496062992125984"/>
  <pageSetup paperSize="9" orientation="portrait" verticalDpi="300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FQ72"/>
  <sheetViews>
    <sheetView showGridLines="0" showRowColHeaders="0" zoomScaleNormal="100" workbookViewId="0">
      <pane xSplit="6" ySplit="6" topLeftCell="DZ34" activePane="bottomRight" state="frozen"/>
      <selection activeCell="B1" sqref="B1"/>
      <selection pane="topRight" activeCell="B1" sqref="B1"/>
      <selection pane="bottomLeft" activeCell="B1" sqref="B1"/>
      <selection pane="bottomRight" activeCell="CW7" sqref="CW7:FK41"/>
    </sheetView>
  </sheetViews>
  <sheetFormatPr defaultRowHeight="18" customHeight="1" x14ac:dyDescent="0.5"/>
  <cols>
    <col min="1" max="1" width="8.7109375" style="37" customWidth="1"/>
    <col min="2" max="2" width="5" style="38" customWidth="1"/>
    <col min="3" max="3" width="7.7109375" style="38" customWidth="1"/>
    <col min="4" max="4" width="18.140625" style="38" customWidth="1"/>
    <col min="5" max="5" width="25.85546875" style="37" customWidth="1"/>
    <col min="6" max="6" width="6" style="37" customWidth="1"/>
    <col min="7" max="18" width="2.28515625" style="371" customWidth="1"/>
    <col min="19" max="19" width="2" style="371" customWidth="1"/>
    <col min="20" max="25" width="2.28515625" style="371" customWidth="1"/>
    <col min="26" max="26" width="2" style="371" customWidth="1"/>
    <col min="27" max="27" width="2.140625" style="371" customWidth="1"/>
    <col min="28" max="61" width="2.42578125" style="371" customWidth="1"/>
    <col min="62" max="62" width="2.85546875" style="371" customWidth="1"/>
    <col min="63" max="68" width="2.42578125" style="37" customWidth="1"/>
    <col min="69" max="69" width="2.85546875" style="37" customWidth="1"/>
    <col min="70" max="103" width="2.42578125" style="37" customWidth="1"/>
    <col min="104" max="104" width="2.85546875" style="37" customWidth="1"/>
    <col min="105" max="110" width="2.42578125" style="37" customWidth="1"/>
    <col min="111" max="111" width="2.85546875" style="37" customWidth="1"/>
    <col min="112" max="145" width="2.42578125" style="37" customWidth="1"/>
    <col min="146" max="146" width="2.85546875" style="37" customWidth="1"/>
    <col min="147" max="152" width="2.42578125" style="37" customWidth="1"/>
    <col min="153" max="153" width="2.85546875" style="37" customWidth="1"/>
    <col min="154" max="160" width="2.42578125" style="37" customWidth="1"/>
    <col min="161" max="167" width="2.28515625" style="37" customWidth="1"/>
    <col min="168" max="168" width="10.85546875" style="37" customWidth="1"/>
    <col min="169" max="169" width="7.7109375" style="37" customWidth="1"/>
    <col min="170" max="170" width="7.85546875" style="37" customWidth="1"/>
    <col min="171" max="171" width="8.28515625" style="37" customWidth="1"/>
    <col min="172" max="172" width="11.28515625" style="37" customWidth="1"/>
    <col min="173" max="173" width="23.7109375" style="37" customWidth="1"/>
    <col min="174" max="174" width="3.28515625" style="37" customWidth="1"/>
    <col min="175" max="175" width="2.85546875" style="37" customWidth="1"/>
    <col min="176" max="192" width="12.42578125" style="37" customWidth="1"/>
    <col min="193" max="302" width="2.28515625" style="37" customWidth="1"/>
    <col min="303" max="16384" width="9.140625" style="37"/>
  </cols>
  <sheetData>
    <row r="1" spans="2:173" ht="45" customHeight="1" x14ac:dyDescent="0.5">
      <c r="H1" s="372" t="s">
        <v>308</v>
      </c>
    </row>
    <row r="2" spans="2:173" ht="18" customHeight="1" x14ac:dyDescent="0.5">
      <c r="B2" s="556" t="s">
        <v>0</v>
      </c>
      <c r="C2" s="562" t="s">
        <v>1</v>
      </c>
      <c r="D2" s="559" t="s">
        <v>18</v>
      </c>
      <c r="E2" s="559" t="s">
        <v>2</v>
      </c>
      <c r="F2" s="374" t="s">
        <v>20</v>
      </c>
      <c r="G2" s="551">
        <v>1</v>
      </c>
      <c r="H2" s="552"/>
      <c r="I2" s="552"/>
      <c r="J2" s="552"/>
      <c r="K2" s="552"/>
      <c r="L2" s="553"/>
      <c r="M2" s="554"/>
      <c r="N2" s="555">
        <v>2</v>
      </c>
      <c r="O2" s="552"/>
      <c r="P2" s="552"/>
      <c r="Q2" s="552"/>
      <c r="R2" s="552"/>
      <c r="S2" s="553"/>
      <c r="T2" s="553"/>
      <c r="U2" s="551">
        <v>3</v>
      </c>
      <c r="V2" s="552"/>
      <c r="W2" s="552"/>
      <c r="X2" s="552"/>
      <c r="Y2" s="552"/>
      <c r="Z2" s="553"/>
      <c r="AA2" s="554"/>
      <c r="AB2" s="551">
        <v>4</v>
      </c>
      <c r="AC2" s="552"/>
      <c r="AD2" s="552"/>
      <c r="AE2" s="552"/>
      <c r="AF2" s="552"/>
      <c r="AG2" s="553"/>
      <c r="AH2" s="554"/>
      <c r="AI2" s="551">
        <v>5</v>
      </c>
      <c r="AJ2" s="552"/>
      <c r="AK2" s="552"/>
      <c r="AL2" s="552"/>
      <c r="AM2" s="552"/>
      <c r="AN2" s="553"/>
      <c r="AO2" s="554"/>
      <c r="AP2" s="555">
        <v>6</v>
      </c>
      <c r="AQ2" s="552"/>
      <c r="AR2" s="552"/>
      <c r="AS2" s="552"/>
      <c r="AT2" s="552"/>
      <c r="AU2" s="553"/>
      <c r="AV2" s="553"/>
      <c r="AW2" s="551">
        <v>7</v>
      </c>
      <c r="AX2" s="552"/>
      <c r="AY2" s="552"/>
      <c r="AZ2" s="552"/>
      <c r="BA2" s="552"/>
      <c r="BB2" s="553"/>
      <c r="BC2" s="554"/>
      <c r="BD2" s="551">
        <v>8</v>
      </c>
      <c r="BE2" s="552"/>
      <c r="BF2" s="552"/>
      <c r="BG2" s="552"/>
      <c r="BH2" s="552"/>
      <c r="BI2" s="553"/>
      <c r="BJ2" s="554"/>
      <c r="BK2" s="551">
        <v>9</v>
      </c>
      <c r="BL2" s="552"/>
      <c r="BM2" s="552"/>
      <c r="BN2" s="552"/>
      <c r="BO2" s="552"/>
      <c r="BP2" s="553"/>
      <c r="BQ2" s="554"/>
      <c r="BR2" s="551">
        <v>10</v>
      </c>
      <c r="BS2" s="552"/>
      <c r="BT2" s="552"/>
      <c r="BU2" s="552"/>
      <c r="BV2" s="552"/>
      <c r="BW2" s="553"/>
      <c r="BX2" s="554"/>
      <c r="BY2" s="551">
        <v>11</v>
      </c>
      <c r="BZ2" s="552"/>
      <c r="CA2" s="552"/>
      <c r="CB2" s="552"/>
      <c r="CC2" s="552"/>
      <c r="CD2" s="553"/>
      <c r="CE2" s="554"/>
      <c r="CF2" s="551">
        <v>12</v>
      </c>
      <c r="CG2" s="552"/>
      <c r="CH2" s="552"/>
      <c r="CI2" s="552"/>
      <c r="CJ2" s="552"/>
      <c r="CK2" s="553"/>
      <c r="CL2" s="554"/>
      <c r="CM2" s="551">
        <v>13</v>
      </c>
      <c r="CN2" s="552"/>
      <c r="CO2" s="552"/>
      <c r="CP2" s="552"/>
      <c r="CQ2" s="552"/>
      <c r="CR2" s="553"/>
      <c r="CS2" s="554"/>
      <c r="CT2" s="555">
        <v>14</v>
      </c>
      <c r="CU2" s="552"/>
      <c r="CV2" s="552"/>
      <c r="CW2" s="552"/>
      <c r="CX2" s="552"/>
      <c r="CY2" s="553"/>
      <c r="CZ2" s="553"/>
      <c r="DA2" s="551">
        <v>15</v>
      </c>
      <c r="DB2" s="552"/>
      <c r="DC2" s="552"/>
      <c r="DD2" s="552"/>
      <c r="DE2" s="552"/>
      <c r="DF2" s="553"/>
      <c r="DG2" s="554"/>
      <c r="DH2" s="551">
        <v>16</v>
      </c>
      <c r="DI2" s="552"/>
      <c r="DJ2" s="552"/>
      <c r="DK2" s="552"/>
      <c r="DL2" s="552"/>
      <c r="DM2" s="553"/>
      <c r="DN2" s="554"/>
      <c r="DO2" s="551">
        <v>17</v>
      </c>
      <c r="DP2" s="552"/>
      <c r="DQ2" s="552"/>
      <c r="DR2" s="552"/>
      <c r="DS2" s="552"/>
      <c r="DT2" s="553"/>
      <c r="DU2" s="554"/>
      <c r="DV2" s="555">
        <v>18</v>
      </c>
      <c r="DW2" s="552"/>
      <c r="DX2" s="552"/>
      <c r="DY2" s="552"/>
      <c r="DZ2" s="552"/>
      <c r="EA2" s="553"/>
      <c r="EB2" s="553"/>
      <c r="EC2" s="551">
        <v>19</v>
      </c>
      <c r="ED2" s="552"/>
      <c r="EE2" s="552"/>
      <c r="EF2" s="552"/>
      <c r="EG2" s="552"/>
      <c r="EH2" s="553"/>
      <c r="EI2" s="554"/>
      <c r="EJ2" s="551">
        <v>20</v>
      </c>
      <c r="EK2" s="552"/>
      <c r="EL2" s="552"/>
      <c r="EM2" s="552"/>
      <c r="EN2" s="552"/>
      <c r="EO2" s="553"/>
      <c r="EP2" s="554"/>
      <c r="EQ2" s="551">
        <v>21</v>
      </c>
      <c r="ER2" s="552"/>
      <c r="ES2" s="552"/>
      <c r="ET2" s="552"/>
      <c r="EU2" s="552"/>
      <c r="EV2" s="553"/>
      <c r="EW2" s="554"/>
      <c r="EX2" s="551">
        <v>22</v>
      </c>
      <c r="EY2" s="552"/>
      <c r="EZ2" s="552"/>
      <c r="FA2" s="552"/>
      <c r="FB2" s="552"/>
      <c r="FC2" s="553"/>
      <c r="FD2" s="554"/>
      <c r="FE2" s="551">
        <v>23</v>
      </c>
      <c r="FF2" s="552"/>
      <c r="FG2" s="552"/>
      <c r="FH2" s="552"/>
      <c r="FI2" s="552"/>
      <c r="FJ2" s="553"/>
      <c r="FK2" s="554"/>
      <c r="FL2" s="383" t="s">
        <v>49</v>
      </c>
      <c r="FM2" s="546" t="s">
        <v>44</v>
      </c>
      <c r="FN2" s="546"/>
      <c r="FO2" s="546"/>
      <c r="FP2" s="546"/>
      <c r="FQ2" s="544" t="s">
        <v>50</v>
      </c>
    </row>
    <row r="3" spans="2:173" ht="18" customHeight="1" x14ac:dyDescent="0.5">
      <c r="B3" s="557"/>
      <c r="C3" s="563"/>
      <c r="D3" s="560"/>
      <c r="E3" s="560"/>
      <c r="F3" s="374" t="s">
        <v>14</v>
      </c>
      <c r="G3" s="547" t="s">
        <v>38</v>
      </c>
      <c r="H3" s="548"/>
      <c r="I3" s="548"/>
      <c r="J3" s="548"/>
      <c r="K3" s="548"/>
      <c r="L3" s="549"/>
      <c r="M3" s="550"/>
      <c r="N3" s="547" t="s">
        <v>38</v>
      </c>
      <c r="O3" s="548"/>
      <c r="P3" s="548"/>
      <c r="Q3" s="548"/>
      <c r="R3" s="548"/>
      <c r="S3" s="549"/>
      <c r="T3" s="550"/>
      <c r="U3" s="547" t="s">
        <v>38</v>
      </c>
      <c r="V3" s="548"/>
      <c r="W3" s="548"/>
      <c r="X3" s="548"/>
      <c r="Y3" s="548"/>
      <c r="Z3" s="549"/>
      <c r="AA3" s="550"/>
      <c r="AB3" s="547" t="s">
        <v>38</v>
      </c>
      <c r="AC3" s="548"/>
      <c r="AD3" s="548"/>
      <c r="AE3" s="548"/>
      <c r="AF3" s="548"/>
      <c r="AG3" s="549"/>
      <c r="AH3" s="550"/>
      <c r="AI3" s="547" t="s">
        <v>38</v>
      </c>
      <c r="AJ3" s="548"/>
      <c r="AK3" s="548"/>
      <c r="AL3" s="548"/>
      <c r="AM3" s="548"/>
      <c r="AN3" s="549"/>
      <c r="AO3" s="550"/>
      <c r="AP3" s="547" t="s">
        <v>39</v>
      </c>
      <c r="AQ3" s="548"/>
      <c r="AR3" s="548"/>
      <c r="AS3" s="548"/>
      <c r="AT3" s="548"/>
      <c r="AU3" s="549"/>
      <c r="AV3" s="550"/>
      <c r="AW3" s="547" t="s">
        <v>39</v>
      </c>
      <c r="AX3" s="548"/>
      <c r="AY3" s="548"/>
      <c r="AZ3" s="548"/>
      <c r="BA3" s="548"/>
      <c r="BB3" s="549"/>
      <c r="BC3" s="550"/>
      <c r="BD3" s="547" t="s">
        <v>39</v>
      </c>
      <c r="BE3" s="548"/>
      <c r="BF3" s="548"/>
      <c r="BG3" s="548"/>
      <c r="BH3" s="548"/>
      <c r="BI3" s="549"/>
      <c r="BJ3" s="550"/>
      <c r="BK3" s="547" t="s">
        <v>39</v>
      </c>
      <c r="BL3" s="548"/>
      <c r="BM3" s="548"/>
      <c r="BN3" s="548"/>
      <c r="BO3" s="548"/>
      <c r="BP3" s="549"/>
      <c r="BQ3" s="550"/>
      <c r="BR3" s="547" t="s">
        <v>28</v>
      </c>
      <c r="BS3" s="548"/>
      <c r="BT3" s="548"/>
      <c r="BU3" s="548"/>
      <c r="BV3" s="548"/>
      <c r="BW3" s="549"/>
      <c r="BX3" s="550"/>
      <c r="BY3" s="547" t="s">
        <v>28</v>
      </c>
      <c r="BZ3" s="548"/>
      <c r="CA3" s="548"/>
      <c r="CB3" s="548"/>
      <c r="CC3" s="548"/>
      <c r="CD3" s="549"/>
      <c r="CE3" s="550"/>
      <c r="CF3" s="547" t="s">
        <v>28</v>
      </c>
      <c r="CG3" s="548"/>
      <c r="CH3" s="548"/>
      <c r="CI3" s="548"/>
      <c r="CJ3" s="548"/>
      <c r="CK3" s="549"/>
      <c r="CL3" s="550"/>
      <c r="CM3" s="547" t="s">
        <v>28</v>
      </c>
      <c r="CN3" s="548"/>
      <c r="CO3" s="548"/>
      <c r="CP3" s="548"/>
      <c r="CQ3" s="548"/>
      <c r="CR3" s="549"/>
      <c r="CS3" s="550"/>
      <c r="CT3" s="547" t="s">
        <v>29</v>
      </c>
      <c r="CU3" s="548"/>
      <c r="CV3" s="548"/>
      <c r="CW3" s="548"/>
      <c r="CX3" s="548"/>
      <c r="CY3" s="549"/>
      <c r="CZ3" s="550"/>
      <c r="DA3" s="547" t="s">
        <v>29</v>
      </c>
      <c r="DB3" s="548"/>
      <c r="DC3" s="548"/>
      <c r="DD3" s="548"/>
      <c r="DE3" s="548"/>
      <c r="DF3" s="549"/>
      <c r="DG3" s="550"/>
      <c r="DH3" s="547" t="s">
        <v>29</v>
      </c>
      <c r="DI3" s="548"/>
      <c r="DJ3" s="548"/>
      <c r="DK3" s="548"/>
      <c r="DL3" s="548"/>
      <c r="DM3" s="549"/>
      <c r="DN3" s="550"/>
      <c r="DO3" s="547" t="s">
        <v>29</v>
      </c>
      <c r="DP3" s="548"/>
      <c r="DQ3" s="548"/>
      <c r="DR3" s="548"/>
      <c r="DS3" s="548"/>
      <c r="DT3" s="549"/>
      <c r="DU3" s="550"/>
      <c r="DV3" s="547" t="s">
        <v>30</v>
      </c>
      <c r="DW3" s="548"/>
      <c r="DX3" s="548"/>
      <c r="DY3" s="548"/>
      <c r="DZ3" s="548"/>
      <c r="EA3" s="549"/>
      <c r="EB3" s="550"/>
      <c r="EC3" s="547" t="s">
        <v>30</v>
      </c>
      <c r="ED3" s="548"/>
      <c r="EE3" s="548"/>
      <c r="EF3" s="548"/>
      <c r="EG3" s="548"/>
      <c r="EH3" s="549"/>
      <c r="EI3" s="550"/>
      <c r="EJ3" s="547" t="s">
        <v>30</v>
      </c>
      <c r="EK3" s="548"/>
      <c r="EL3" s="548"/>
      <c r="EM3" s="548"/>
      <c r="EN3" s="548"/>
      <c r="EO3" s="549"/>
      <c r="EP3" s="550"/>
      <c r="EQ3" s="547" t="s">
        <v>37</v>
      </c>
      <c r="ER3" s="548"/>
      <c r="ES3" s="548"/>
      <c r="ET3" s="548"/>
      <c r="EU3" s="548"/>
      <c r="EV3" s="549"/>
      <c r="EW3" s="550"/>
      <c r="EX3" s="547"/>
      <c r="EY3" s="548"/>
      <c r="EZ3" s="548"/>
      <c r="FA3" s="548"/>
      <c r="FB3" s="548"/>
      <c r="FC3" s="549"/>
      <c r="FD3" s="550"/>
      <c r="FE3" s="547"/>
      <c r="FF3" s="548"/>
      <c r="FG3" s="548"/>
      <c r="FH3" s="548"/>
      <c r="FI3" s="548"/>
      <c r="FJ3" s="549"/>
      <c r="FK3" s="550"/>
      <c r="FL3" s="384" t="str">
        <f>COUNTA(G6:FK6)&amp;" "&amp;"ชม."</f>
        <v>20 ชม.</v>
      </c>
      <c r="FM3" s="546"/>
      <c r="FN3" s="546"/>
      <c r="FO3" s="546"/>
      <c r="FP3" s="546"/>
      <c r="FQ3" s="544"/>
    </row>
    <row r="4" spans="2:173" s="38" customFormat="1" ht="18" customHeight="1" x14ac:dyDescent="0.5">
      <c r="B4" s="557"/>
      <c r="C4" s="563"/>
      <c r="D4" s="560"/>
      <c r="E4" s="560"/>
      <c r="F4" s="374" t="s">
        <v>21</v>
      </c>
      <c r="G4" s="394" t="s">
        <v>23</v>
      </c>
      <c r="H4" s="395" t="s">
        <v>24</v>
      </c>
      <c r="I4" s="395" t="s">
        <v>25</v>
      </c>
      <c r="J4" s="395" t="s">
        <v>26</v>
      </c>
      <c r="K4" s="395" t="s">
        <v>27</v>
      </c>
      <c r="L4" s="396"/>
      <c r="M4" s="397"/>
      <c r="N4" s="398" t="s">
        <v>23</v>
      </c>
      <c r="O4" s="395" t="s">
        <v>24</v>
      </c>
      <c r="P4" s="395" t="s">
        <v>25</v>
      </c>
      <c r="Q4" s="395" t="s">
        <v>26</v>
      </c>
      <c r="R4" s="395" t="s">
        <v>27</v>
      </c>
      <c r="S4" s="396"/>
      <c r="T4" s="396"/>
      <c r="U4" s="394" t="s">
        <v>23</v>
      </c>
      <c r="V4" s="395" t="s">
        <v>24</v>
      </c>
      <c r="W4" s="395" t="s">
        <v>25</v>
      </c>
      <c r="X4" s="395" t="s">
        <v>26</v>
      </c>
      <c r="Y4" s="395" t="s">
        <v>27</v>
      </c>
      <c r="Z4" s="396"/>
      <c r="AA4" s="397"/>
      <c r="AB4" s="394" t="s">
        <v>23</v>
      </c>
      <c r="AC4" s="395" t="s">
        <v>24</v>
      </c>
      <c r="AD4" s="395" t="s">
        <v>25</v>
      </c>
      <c r="AE4" s="395" t="s">
        <v>26</v>
      </c>
      <c r="AF4" s="395" t="s">
        <v>27</v>
      </c>
      <c r="AG4" s="396"/>
      <c r="AH4" s="397"/>
      <c r="AI4" s="394" t="s">
        <v>23</v>
      </c>
      <c r="AJ4" s="395" t="s">
        <v>24</v>
      </c>
      <c r="AK4" s="395" t="s">
        <v>25</v>
      </c>
      <c r="AL4" s="395" t="s">
        <v>26</v>
      </c>
      <c r="AM4" s="395" t="s">
        <v>27</v>
      </c>
      <c r="AN4" s="396"/>
      <c r="AO4" s="397"/>
      <c r="AP4" s="398" t="s">
        <v>23</v>
      </c>
      <c r="AQ4" s="395" t="s">
        <v>24</v>
      </c>
      <c r="AR4" s="395" t="s">
        <v>25</v>
      </c>
      <c r="AS4" s="395" t="s">
        <v>26</v>
      </c>
      <c r="AT4" s="395" t="s">
        <v>27</v>
      </c>
      <c r="AU4" s="396"/>
      <c r="AV4" s="396"/>
      <c r="AW4" s="394" t="s">
        <v>23</v>
      </c>
      <c r="AX4" s="395" t="s">
        <v>24</v>
      </c>
      <c r="AY4" s="395" t="s">
        <v>25</v>
      </c>
      <c r="AZ4" s="395" t="s">
        <v>26</v>
      </c>
      <c r="BA4" s="395" t="s">
        <v>27</v>
      </c>
      <c r="BB4" s="396"/>
      <c r="BC4" s="397"/>
      <c r="BD4" s="394" t="s">
        <v>23</v>
      </c>
      <c r="BE4" s="395" t="s">
        <v>24</v>
      </c>
      <c r="BF4" s="395" t="s">
        <v>25</v>
      </c>
      <c r="BG4" s="395" t="s">
        <v>26</v>
      </c>
      <c r="BH4" s="395" t="s">
        <v>27</v>
      </c>
      <c r="BI4" s="396"/>
      <c r="BJ4" s="397"/>
      <c r="BK4" s="394" t="s">
        <v>23</v>
      </c>
      <c r="BL4" s="395" t="s">
        <v>24</v>
      </c>
      <c r="BM4" s="395" t="s">
        <v>25</v>
      </c>
      <c r="BN4" s="395" t="s">
        <v>26</v>
      </c>
      <c r="BO4" s="395" t="s">
        <v>27</v>
      </c>
      <c r="BP4" s="396"/>
      <c r="BQ4" s="397"/>
      <c r="BR4" s="394" t="s">
        <v>23</v>
      </c>
      <c r="BS4" s="395" t="s">
        <v>24</v>
      </c>
      <c r="BT4" s="395" t="s">
        <v>25</v>
      </c>
      <c r="BU4" s="395" t="s">
        <v>26</v>
      </c>
      <c r="BV4" s="395" t="s">
        <v>27</v>
      </c>
      <c r="BW4" s="396"/>
      <c r="BX4" s="397"/>
      <c r="BY4" s="394" t="s">
        <v>23</v>
      </c>
      <c r="BZ4" s="395" t="s">
        <v>24</v>
      </c>
      <c r="CA4" s="395" t="s">
        <v>25</v>
      </c>
      <c r="CB4" s="395" t="s">
        <v>26</v>
      </c>
      <c r="CC4" s="395" t="s">
        <v>27</v>
      </c>
      <c r="CD4" s="396"/>
      <c r="CE4" s="397"/>
      <c r="CF4" s="394" t="s">
        <v>23</v>
      </c>
      <c r="CG4" s="395" t="s">
        <v>24</v>
      </c>
      <c r="CH4" s="395" t="s">
        <v>25</v>
      </c>
      <c r="CI4" s="395" t="s">
        <v>26</v>
      </c>
      <c r="CJ4" s="395" t="s">
        <v>27</v>
      </c>
      <c r="CK4" s="396"/>
      <c r="CL4" s="397"/>
      <c r="CM4" s="394" t="s">
        <v>23</v>
      </c>
      <c r="CN4" s="395" t="s">
        <v>24</v>
      </c>
      <c r="CO4" s="395" t="s">
        <v>25</v>
      </c>
      <c r="CP4" s="395" t="s">
        <v>26</v>
      </c>
      <c r="CQ4" s="395" t="s">
        <v>27</v>
      </c>
      <c r="CR4" s="396"/>
      <c r="CS4" s="397"/>
      <c r="CT4" s="398" t="s">
        <v>23</v>
      </c>
      <c r="CU4" s="395" t="s">
        <v>24</v>
      </c>
      <c r="CV4" s="395" t="s">
        <v>25</v>
      </c>
      <c r="CW4" s="395" t="s">
        <v>26</v>
      </c>
      <c r="CX4" s="395" t="s">
        <v>27</v>
      </c>
      <c r="CY4" s="396"/>
      <c r="CZ4" s="396"/>
      <c r="DA4" s="394" t="s">
        <v>23</v>
      </c>
      <c r="DB4" s="395" t="s">
        <v>24</v>
      </c>
      <c r="DC4" s="395" t="s">
        <v>25</v>
      </c>
      <c r="DD4" s="395" t="s">
        <v>26</v>
      </c>
      <c r="DE4" s="395" t="s">
        <v>27</v>
      </c>
      <c r="DF4" s="396"/>
      <c r="DG4" s="397"/>
      <c r="DH4" s="394" t="s">
        <v>23</v>
      </c>
      <c r="DI4" s="395" t="s">
        <v>24</v>
      </c>
      <c r="DJ4" s="395" t="s">
        <v>25</v>
      </c>
      <c r="DK4" s="395" t="s">
        <v>26</v>
      </c>
      <c r="DL4" s="395" t="s">
        <v>27</v>
      </c>
      <c r="DM4" s="396"/>
      <c r="DN4" s="397"/>
      <c r="DO4" s="394" t="s">
        <v>23</v>
      </c>
      <c r="DP4" s="395" t="s">
        <v>24</v>
      </c>
      <c r="DQ4" s="395" t="s">
        <v>25</v>
      </c>
      <c r="DR4" s="395" t="s">
        <v>26</v>
      </c>
      <c r="DS4" s="395" t="s">
        <v>27</v>
      </c>
      <c r="DT4" s="396"/>
      <c r="DU4" s="397"/>
      <c r="DV4" s="398" t="s">
        <v>23</v>
      </c>
      <c r="DW4" s="395" t="s">
        <v>24</v>
      </c>
      <c r="DX4" s="395" t="s">
        <v>25</v>
      </c>
      <c r="DY4" s="395" t="s">
        <v>26</v>
      </c>
      <c r="DZ4" s="395" t="s">
        <v>27</v>
      </c>
      <c r="EA4" s="396"/>
      <c r="EB4" s="396"/>
      <c r="EC4" s="394" t="s">
        <v>23</v>
      </c>
      <c r="ED4" s="395" t="s">
        <v>24</v>
      </c>
      <c r="EE4" s="395" t="s">
        <v>25</v>
      </c>
      <c r="EF4" s="395" t="s">
        <v>26</v>
      </c>
      <c r="EG4" s="395" t="s">
        <v>27</v>
      </c>
      <c r="EH4" s="396"/>
      <c r="EI4" s="397"/>
      <c r="EJ4" s="394" t="s">
        <v>23</v>
      </c>
      <c r="EK4" s="395" t="s">
        <v>24</v>
      </c>
      <c r="EL4" s="395" t="s">
        <v>25</v>
      </c>
      <c r="EM4" s="395" t="s">
        <v>26</v>
      </c>
      <c r="EN4" s="395" t="s">
        <v>27</v>
      </c>
      <c r="EO4" s="396"/>
      <c r="EP4" s="397"/>
      <c r="EQ4" s="394" t="s">
        <v>23</v>
      </c>
      <c r="ER4" s="395" t="s">
        <v>24</v>
      </c>
      <c r="ES4" s="395" t="s">
        <v>25</v>
      </c>
      <c r="ET4" s="395" t="s">
        <v>26</v>
      </c>
      <c r="EU4" s="395" t="s">
        <v>27</v>
      </c>
      <c r="EV4" s="396"/>
      <c r="EW4" s="397"/>
      <c r="EX4" s="394" t="s">
        <v>23</v>
      </c>
      <c r="EY4" s="395" t="s">
        <v>24</v>
      </c>
      <c r="EZ4" s="395" t="s">
        <v>25</v>
      </c>
      <c r="FA4" s="395" t="s">
        <v>26</v>
      </c>
      <c r="FB4" s="395" t="s">
        <v>27</v>
      </c>
      <c r="FC4" s="396"/>
      <c r="FD4" s="397"/>
      <c r="FE4" s="394" t="s">
        <v>23</v>
      </c>
      <c r="FF4" s="395" t="s">
        <v>24</v>
      </c>
      <c r="FG4" s="395" t="s">
        <v>25</v>
      </c>
      <c r="FH4" s="395" t="s">
        <v>26</v>
      </c>
      <c r="FI4" s="395" t="s">
        <v>27</v>
      </c>
      <c r="FJ4" s="396"/>
      <c r="FK4" s="397"/>
      <c r="FL4" s="544" t="s">
        <v>45</v>
      </c>
      <c r="FM4" s="544" t="s">
        <v>46</v>
      </c>
      <c r="FN4" s="544" t="s">
        <v>47</v>
      </c>
      <c r="FO4" s="544" t="s">
        <v>48</v>
      </c>
      <c r="FP4" s="544" t="s">
        <v>51</v>
      </c>
      <c r="FQ4" s="544"/>
    </row>
    <row r="5" spans="2:173" ht="18" customHeight="1" x14ac:dyDescent="0.5">
      <c r="B5" s="557"/>
      <c r="C5" s="563"/>
      <c r="D5" s="560"/>
      <c r="E5" s="560"/>
      <c r="F5" s="374" t="s">
        <v>13</v>
      </c>
      <c r="G5" s="399"/>
      <c r="H5" s="400"/>
      <c r="I5" s="400"/>
      <c r="J5" s="400"/>
      <c r="K5" s="400">
        <v>2</v>
      </c>
      <c r="L5" s="401"/>
      <c r="M5" s="402"/>
      <c r="N5" s="403"/>
      <c r="O5" s="400"/>
      <c r="P5" s="400"/>
      <c r="Q5" s="400"/>
      <c r="R5" s="400">
        <v>9</v>
      </c>
      <c r="S5" s="401"/>
      <c r="T5" s="401"/>
      <c r="U5" s="399"/>
      <c r="V5" s="400"/>
      <c r="W5" s="400"/>
      <c r="X5" s="400"/>
      <c r="Y5" s="400">
        <v>16</v>
      </c>
      <c r="Z5" s="401"/>
      <c r="AA5" s="402"/>
      <c r="AB5" s="399"/>
      <c r="AC5" s="400"/>
      <c r="AD5" s="400"/>
      <c r="AE5" s="400"/>
      <c r="AF5" s="400">
        <v>23</v>
      </c>
      <c r="AG5" s="401"/>
      <c r="AH5" s="402"/>
      <c r="AI5" s="399"/>
      <c r="AJ5" s="400"/>
      <c r="AK5" s="400"/>
      <c r="AL5" s="400"/>
      <c r="AM5" s="400">
        <v>30</v>
      </c>
      <c r="AN5" s="401"/>
      <c r="AO5" s="402"/>
      <c r="AP5" s="403"/>
      <c r="AQ5" s="400"/>
      <c r="AR5" s="400"/>
      <c r="AS5" s="400"/>
      <c r="AT5" s="400">
        <v>7</v>
      </c>
      <c r="AU5" s="401"/>
      <c r="AV5" s="401"/>
      <c r="AW5" s="399"/>
      <c r="AX5" s="400"/>
      <c r="AY5" s="400"/>
      <c r="AZ5" s="400"/>
      <c r="BA5" s="400">
        <v>14</v>
      </c>
      <c r="BB5" s="401"/>
      <c r="BC5" s="402"/>
      <c r="BD5" s="399"/>
      <c r="BE5" s="400"/>
      <c r="BF5" s="400"/>
      <c r="BG5" s="400"/>
      <c r="BH5" s="400">
        <v>21</v>
      </c>
      <c r="BI5" s="401"/>
      <c r="BJ5" s="402"/>
      <c r="BK5" s="399"/>
      <c r="BL5" s="400"/>
      <c r="BM5" s="400"/>
      <c r="BN5" s="400"/>
      <c r="BO5" s="400">
        <v>28</v>
      </c>
      <c r="BP5" s="401"/>
      <c r="BQ5" s="402"/>
      <c r="BR5" s="399"/>
      <c r="BS5" s="400"/>
      <c r="BT5" s="400"/>
      <c r="BU5" s="400"/>
      <c r="BV5" s="400">
        <v>4</v>
      </c>
      <c r="BW5" s="401"/>
      <c r="BX5" s="402"/>
      <c r="BY5" s="399"/>
      <c r="BZ5" s="400"/>
      <c r="CA5" s="400"/>
      <c r="CB5" s="400"/>
      <c r="CC5" s="400">
        <v>11</v>
      </c>
      <c r="CD5" s="401"/>
      <c r="CE5" s="402"/>
      <c r="CF5" s="399"/>
      <c r="CG5" s="400"/>
      <c r="CH5" s="400"/>
      <c r="CI5" s="400"/>
      <c r="CJ5" s="400">
        <v>18</v>
      </c>
      <c r="CK5" s="401"/>
      <c r="CL5" s="402"/>
      <c r="CM5" s="399"/>
      <c r="CN5" s="400"/>
      <c r="CO5" s="400"/>
      <c r="CP5" s="400"/>
      <c r="CQ5" s="400">
        <v>25</v>
      </c>
      <c r="CR5" s="401"/>
      <c r="CS5" s="402"/>
      <c r="CT5" s="403"/>
      <c r="CU5" s="400"/>
      <c r="CV5" s="400"/>
      <c r="CW5" s="400"/>
      <c r="CX5" s="400">
        <v>1</v>
      </c>
      <c r="CY5" s="401"/>
      <c r="CZ5" s="401"/>
      <c r="DA5" s="399"/>
      <c r="DB5" s="400"/>
      <c r="DC5" s="400"/>
      <c r="DD5" s="400"/>
      <c r="DE5" s="400">
        <v>8</v>
      </c>
      <c r="DF5" s="401"/>
      <c r="DG5" s="402"/>
      <c r="DH5" s="399"/>
      <c r="DI5" s="400"/>
      <c r="DJ5" s="400"/>
      <c r="DK5" s="400"/>
      <c r="DL5" s="400">
        <v>15</v>
      </c>
      <c r="DM5" s="401"/>
      <c r="DN5" s="402"/>
      <c r="DO5" s="399"/>
      <c r="DP5" s="400"/>
      <c r="DQ5" s="400"/>
      <c r="DR5" s="400"/>
      <c r="DS5" s="400">
        <v>22</v>
      </c>
      <c r="DT5" s="401"/>
      <c r="DU5" s="402"/>
      <c r="DV5" s="403"/>
      <c r="DW5" s="400"/>
      <c r="DX5" s="400"/>
      <c r="DY5" s="400"/>
      <c r="DZ5" s="400">
        <v>1</v>
      </c>
      <c r="EA5" s="401"/>
      <c r="EB5" s="401"/>
      <c r="EC5" s="399"/>
      <c r="ED5" s="400"/>
      <c r="EE5" s="400"/>
      <c r="EF5" s="400"/>
      <c r="EG5" s="400">
        <v>8</v>
      </c>
      <c r="EH5" s="401"/>
      <c r="EI5" s="402"/>
      <c r="EJ5" s="399"/>
      <c r="EK5" s="400"/>
      <c r="EL5" s="400"/>
      <c r="EM5" s="400"/>
      <c r="EN5" s="400">
        <v>15</v>
      </c>
      <c r="EO5" s="401"/>
      <c r="EP5" s="402"/>
      <c r="EQ5" s="399"/>
      <c r="ER5" s="400"/>
      <c r="ES5" s="400"/>
      <c r="ET5" s="400"/>
      <c r="EU5" s="400"/>
      <c r="EV5" s="401"/>
      <c r="EW5" s="402"/>
      <c r="EX5" s="399"/>
      <c r="EY5" s="400"/>
      <c r="EZ5" s="400"/>
      <c r="FA5" s="400"/>
      <c r="FB5" s="400"/>
      <c r="FC5" s="401"/>
      <c r="FD5" s="402"/>
      <c r="FE5" s="399"/>
      <c r="FF5" s="400"/>
      <c r="FG5" s="400"/>
      <c r="FH5" s="400"/>
      <c r="FI5" s="400"/>
      <c r="FJ5" s="401"/>
      <c r="FK5" s="402"/>
      <c r="FL5" s="544"/>
      <c r="FM5" s="544"/>
      <c r="FN5" s="544"/>
      <c r="FO5" s="544"/>
      <c r="FP5" s="544"/>
      <c r="FQ5" s="544"/>
    </row>
    <row r="6" spans="2:173" ht="18" customHeight="1" thickBot="1" x14ac:dyDescent="0.55000000000000004">
      <c r="B6" s="558"/>
      <c r="C6" s="564"/>
      <c r="D6" s="561"/>
      <c r="E6" s="561"/>
      <c r="F6" s="375" t="s">
        <v>22</v>
      </c>
      <c r="G6" s="404"/>
      <c r="H6" s="405"/>
      <c r="I6" s="405"/>
      <c r="J6" s="405"/>
      <c r="K6" s="405">
        <v>2</v>
      </c>
      <c r="L6" s="406"/>
      <c r="M6" s="407"/>
      <c r="N6" s="408"/>
      <c r="O6" s="405"/>
      <c r="P6" s="405"/>
      <c r="Q6" s="405"/>
      <c r="R6" s="405">
        <v>4</v>
      </c>
      <c r="S6" s="406"/>
      <c r="T6" s="406"/>
      <c r="U6" s="404"/>
      <c r="V6" s="405"/>
      <c r="W6" s="405"/>
      <c r="X6" s="405"/>
      <c r="Y6" s="405">
        <v>6</v>
      </c>
      <c r="Z6" s="406"/>
      <c r="AA6" s="407"/>
      <c r="AB6" s="404"/>
      <c r="AC6" s="405"/>
      <c r="AD6" s="405"/>
      <c r="AE6" s="405"/>
      <c r="AF6" s="405">
        <v>8</v>
      </c>
      <c r="AG6" s="406"/>
      <c r="AH6" s="407"/>
      <c r="AI6" s="404"/>
      <c r="AJ6" s="405"/>
      <c r="AK6" s="405"/>
      <c r="AL6" s="405"/>
      <c r="AM6" s="405">
        <v>10</v>
      </c>
      <c r="AN6" s="406"/>
      <c r="AO6" s="407"/>
      <c r="AP6" s="408"/>
      <c r="AQ6" s="405"/>
      <c r="AR6" s="405"/>
      <c r="AS6" s="405"/>
      <c r="AT6" s="405">
        <v>12</v>
      </c>
      <c r="AU6" s="406"/>
      <c r="AV6" s="406"/>
      <c r="AW6" s="404"/>
      <c r="AX6" s="405"/>
      <c r="AY6" s="405"/>
      <c r="AZ6" s="405"/>
      <c r="BA6" s="405">
        <v>14</v>
      </c>
      <c r="BB6" s="406"/>
      <c r="BC6" s="407"/>
      <c r="BD6" s="404"/>
      <c r="BE6" s="405"/>
      <c r="BF6" s="405"/>
      <c r="BG6" s="405"/>
      <c r="BH6" s="405">
        <v>16</v>
      </c>
      <c r="BI6" s="406"/>
      <c r="BJ6" s="407"/>
      <c r="BK6" s="404"/>
      <c r="BL6" s="405"/>
      <c r="BM6" s="405"/>
      <c r="BN6" s="405"/>
      <c r="BO6" s="405">
        <v>18</v>
      </c>
      <c r="BP6" s="406"/>
      <c r="BQ6" s="407"/>
      <c r="BR6" s="404"/>
      <c r="BS6" s="405"/>
      <c r="BT6" s="405"/>
      <c r="BU6" s="405"/>
      <c r="BV6" s="405">
        <v>20</v>
      </c>
      <c r="BW6" s="406"/>
      <c r="BX6" s="407"/>
      <c r="BY6" s="404"/>
      <c r="BZ6" s="405"/>
      <c r="CA6" s="405"/>
      <c r="CB6" s="405"/>
      <c r="CC6" s="405">
        <v>22</v>
      </c>
      <c r="CD6" s="406"/>
      <c r="CE6" s="407"/>
      <c r="CF6" s="404"/>
      <c r="CG6" s="405"/>
      <c r="CH6" s="405"/>
      <c r="CI6" s="405"/>
      <c r="CJ6" s="405">
        <v>24</v>
      </c>
      <c r="CK6" s="406"/>
      <c r="CL6" s="407"/>
      <c r="CM6" s="404"/>
      <c r="CN6" s="405"/>
      <c r="CO6" s="405"/>
      <c r="CP6" s="405"/>
      <c r="CQ6" s="405">
        <v>26</v>
      </c>
      <c r="CR6" s="406"/>
      <c r="CS6" s="407"/>
      <c r="CT6" s="408"/>
      <c r="CU6" s="405"/>
      <c r="CV6" s="405"/>
      <c r="CW6" s="405"/>
      <c r="CX6" s="405">
        <v>28</v>
      </c>
      <c r="CY6" s="406"/>
      <c r="CZ6" s="406"/>
      <c r="DA6" s="404"/>
      <c r="DB6" s="405"/>
      <c r="DC6" s="405"/>
      <c r="DD6" s="405"/>
      <c r="DE6" s="405">
        <v>30</v>
      </c>
      <c r="DF6" s="406"/>
      <c r="DG6" s="407"/>
      <c r="DH6" s="404"/>
      <c r="DI6" s="405"/>
      <c r="DJ6" s="405"/>
      <c r="DK6" s="405"/>
      <c r="DL6" s="405">
        <v>32</v>
      </c>
      <c r="DM6" s="406"/>
      <c r="DN6" s="407"/>
      <c r="DO6" s="404"/>
      <c r="DP6" s="405"/>
      <c r="DQ6" s="405"/>
      <c r="DR6" s="405"/>
      <c r="DS6" s="405">
        <v>34</v>
      </c>
      <c r="DT6" s="406"/>
      <c r="DU6" s="407"/>
      <c r="DV6" s="408"/>
      <c r="DW6" s="405"/>
      <c r="DX6" s="405"/>
      <c r="DY6" s="405"/>
      <c r="DZ6" s="405">
        <v>36</v>
      </c>
      <c r="EA6" s="406"/>
      <c r="EB6" s="406"/>
      <c r="EC6" s="404"/>
      <c r="ED6" s="405"/>
      <c r="EE6" s="405"/>
      <c r="EF6" s="405"/>
      <c r="EG6" s="405">
        <v>38</v>
      </c>
      <c r="EH6" s="406"/>
      <c r="EI6" s="406"/>
      <c r="EJ6" s="404"/>
      <c r="EK6" s="406"/>
      <c r="EL6" s="405"/>
      <c r="EM6" s="405"/>
      <c r="EN6" s="405">
        <v>40</v>
      </c>
      <c r="EO6" s="406"/>
      <c r="EP6" s="407"/>
      <c r="EQ6" s="404"/>
      <c r="ER6" s="405"/>
      <c r="ES6" s="405"/>
      <c r="ET6" s="405"/>
      <c r="EU6" s="405"/>
      <c r="EV6" s="406"/>
      <c r="EW6" s="407"/>
      <c r="EX6" s="404"/>
      <c r="EY6" s="405"/>
      <c r="EZ6" s="405"/>
      <c r="FA6" s="405"/>
      <c r="FB6" s="405"/>
      <c r="FC6" s="406"/>
      <c r="FD6" s="407"/>
      <c r="FE6" s="404"/>
      <c r="FF6" s="405"/>
      <c r="FG6" s="405"/>
      <c r="FH6" s="405"/>
      <c r="FI6" s="405"/>
      <c r="FJ6" s="406"/>
      <c r="FK6" s="407"/>
      <c r="FL6" s="545"/>
      <c r="FM6" s="545"/>
      <c r="FN6" s="545"/>
      <c r="FO6" s="545"/>
      <c r="FP6" s="545"/>
      <c r="FQ6" s="545"/>
    </row>
    <row r="7" spans="2:173" ht="15.75" customHeight="1" x14ac:dyDescent="0.5">
      <c r="B7" s="376">
        <v>1</v>
      </c>
      <c r="C7" s="459" t="str">
        <f>IF(นักเรียน!C6="","",นักเรียน!C6)</f>
        <v/>
      </c>
      <c r="D7" s="460" t="str">
        <f>IF(นักเรียน!D6="","",นักเรียน!D6)</f>
        <v/>
      </c>
      <c r="E7" s="378" t="str">
        <f>IF(นักเรียน!E6="","",นักเรียน!E6)</f>
        <v/>
      </c>
      <c r="F7" s="376" t="str">
        <f>IF(นักเรียน!E6="","",นักเรียน!B6)</f>
        <v/>
      </c>
      <c r="G7" s="409"/>
      <c r="H7" s="410"/>
      <c r="I7" s="410"/>
      <c r="J7" s="410"/>
      <c r="K7" s="410"/>
      <c r="L7" s="411"/>
      <c r="M7" s="411"/>
      <c r="N7" s="409"/>
      <c r="O7" s="410"/>
      <c r="P7" s="410"/>
      <c r="Q7" s="410"/>
      <c r="R7" s="410"/>
      <c r="S7" s="411"/>
      <c r="T7" s="412"/>
      <c r="U7" s="409"/>
      <c r="V7" s="410"/>
      <c r="W7" s="410"/>
      <c r="X7" s="410"/>
      <c r="Y7" s="410"/>
      <c r="Z7" s="411"/>
      <c r="AA7" s="412"/>
      <c r="AB7" s="409"/>
      <c r="AC7" s="410"/>
      <c r="AD7" s="410"/>
      <c r="AE7" s="410"/>
      <c r="AF7" s="410"/>
      <c r="AG7" s="411"/>
      <c r="AH7" s="412"/>
      <c r="AI7" s="409"/>
      <c r="AJ7" s="410"/>
      <c r="AK7" s="410"/>
      <c r="AL7" s="410"/>
      <c r="AM7" s="410"/>
      <c r="AN7" s="411"/>
      <c r="AO7" s="412"/>
      <c r="AP7" s="409"/>
      <c r="AQ7" s="410"/>
      <c r="AR7" s="410"/>
      <c r="AS7" s="410"/>
      <c r="AT7" s="410"/>
      <c r="AU7" s="411"/>
      <c r="AV7" s="412"/>
      <c r="AW7" s="413"/>
      <c r="AX7" s="410"/>
      <c r="AY7" s="410"/>
      <c r="AZ7" s="410"/>
      <c r="BA7" s="410"/>
      <c r="BB7" s="411"/>
      <c r="BC7" s="411"/>
      <c r="BD7" s="409"/>
      <c r="BE7" s="410"/>
      <c r="BF7" s="410"/>
      <c r="BG7" s="410"/>
      <c r="BH7" s="410"/>
      <c r="BI7" s="411"/>
      <c r="BJ7" s="412"/>
      <c r="BK7" s="409"/>
      <c r="BL7" s="410"/>
      <c r="BM7" s="410"/>
      <c r="BN7" s="410"/>
      <c r="BO7" s="410"/>
      <c r="BP7" s="411"/>
      <c r="BQ7" s="412"/>
      <c r="BR7" s="409"/>
      <c r="BS7" s="410"/>
      <c r="BT7" s="410"/>
      <c r="BU7" s="410"/>
      <c r="BV7" s="410"/>
      <c r="BW7" s="411"/>
      <c r="BX7" s="412"/>
      <c r="BY7" s="413"/>
      <c r="BZ7" s="410"/>
      <c r="CA7" s="410"/>
      <c r="CB7" s="410"/>
      <c r="CC7" s="410"/>
      <c r="CD7" s="411"/>
      <c r="CE7" s="411"/>
      <c r="CF7" s="409"/>
      <c r="CG7" s="410"/>
      <c r="CH7" s="410"/>
      <c r="CI7" s="410"/>
      <c r="CJ7" s="410"/>
      <c r="CK7" s="411"/>
      <c r="CL7" s="412"/>
      <c r="CM7" s="409"/>
      <c r="CN7" s="410"/>
      <c r="CO7" s="410"/>
      <c r="CP7" s="410"/>
      <c r="CQ7" s="410"/>
      <c r="CR7" s="411"/>
      <c r="CS7" s="412"/>
      <c r="CT7" s="409"/>
      <c r="CU7" s="410"/>
      <c r="CV7" s="410"/>
      <c r="CW7" s="410"/>
      <c r="CX7" s="410"/>
      <c r="CY7" s="411"/>
      <c r="CZ7" s="412"/>
      <c r="DA7" s="413"/>
      <c r="DB7" s="410"/>
      <c r="DC7" s="410"/>
      <c r="DD7" s="410"/>
      <c r="DE7" s="410"/>
      <c r="DF7" s="411"/>
      <c r="DG7" s="412"/>
      <c r="DH7" s="409"/>
      <c r="DI7" s="410"/>
      <c r="DJ7" s="410"/>
      <c r="DK7" s="410"/>
      <c r="DL7" s="410"/>
      <c r="DM7" s="411"/>
      <c r="DN7" s="412"/>
      <c r="DO7" s="409"/>
      <c r="DP7" s="410"/>
      <c r="DQ7" s="410"/>
      <c r="DR7" s="410"/>
      <c r="DS7" s="410"/>
      <c r="DT7" s="411"/>
      <c r="DU7" s="412"/>
      <c r="DV7" s="409"/>
      <c r="DW7" s="410"/>
      <c r="DX7" s="410"/>
      <c r="DY7" s="410"/>
      <c r="DZ7" s="410"/>
      <c r="EA7" s="411"/>
      <c r="EB7" s="412"/>
      <c r="EC7" s="409"/>
      <c r="ED7" s="410"/>
      <c r="EE7" s="410"/>
      <c r="EF7" s="410"/>
      <c r="EG7" s="410"/>
      <c r="EH7" s="411"/>
      <c r="EI7" s="414"/>
      <c r="EJ7" s="415"/>
      <c r="EK7" s="410"/>
      <c r="EL7" s="410"/>
      <c r="EM7" s="410"/>
      <c r="EN7" s="410"/>
      <c r="EO7" s="411"/>
      <c r="EP7" s="412"/>
      <c r="EQ7" s="409"/>
      <c r="ER7" s="410"/>
      <c r="ES7" s="410"/>
      <c r="ET7" s="410"/>
      <c r="EU7" s="410"/>
      <c r="EV7" s="411"/>
      <c r="EW7" s="412"/>
      <c r="EX7" s="409"/>
      <c r="EY7" s="410"/>
      <c r="EZ7" s="410"/>
      <c r="FA7" s="410"/>
      <c r="FB7" s="410"/>
      <c r="FC7" s="411"/>
      <c r="FD7" s="412"/>
      <c r="FE7" s="409"/>
      <c r="FF7" s="410"/>
      <c r="FG7" s="410"/>
      <c r="FH7" s="410"/>
      <c r="FI7" s="410"/>
      <c r="FJ7" s="411"/>
      <c r="FK7" s="416"/>
      <c r="FL7" s="385" t="str">
        <f t="shared" ref="FL7:FL38" si="0">IF(COUNTIF($G7:$FK7," /"),COUNTIF($G7:$FK7," /"),"")</f>
        <v/>
      </c>
      <c r="FM7" s="377" t="str">
        <f t="shared" ref="FM7:FM38" si="1">IF(COUNTIF($G7:$FK7,"ป"),COUNTIF($G7:$FK7,"ป"),"")</f>
        <v/>
      </c>
      <c r="FN7" s="377" t="str">
        <f t="shared" ref="FN7:FN38" si="2">IF(COUNTIF($G7:$FK7,"ล"),COUNTIF($G7:$FK7,"ล"),"")</f>
        <v/>
      </c>
      <c r="FO7" s="377" t="str">
        <f t="shared" ref="FO7:FO38" si="3">IF(COUNTIF($G7:$FK7,"ข"),COUNTIF($G7:$FK7,"ข"),"")</f>
        <v/>
      </c>
      <c r="FP7" s="386" t="str">
        <f t="shared" ref="FP7:FP38" si="4">IF(FL7="","",FL7*100/COUNTA($G$6:$FK$6))</f>
        <v/>
      </c>
      <c r="FQ7" s="387"/>
    </row>
    <row r="8" spans="2:173" ht="15.75" customHeight="1" x14ac:dyDescent="0.5">
      <c r="B8" s="379">
        <v>2</v>
      </c>
      <c r="C8" s="461" t="str">
        <f>IF(นักเรียน!C7="","",นักเรียน!C7)</f>
        <v/>
      </c>
      <c r="D8" s="461" t="str">
        <f>IF(นักเรียน!D7="","",นักเรียน!D7)</f>
        <v/>
      </c>
      <c r="E8" s="380" t="str">
        <f>IF(นักเรียน!E7="","",นักเรียน!E7)</f>
        <v/>
      </c>
      <c r="F8" s="379" t="str">
        <f>IF(นักเรียน!E7="","",นักเรียน!B7)</f>
        <v/>
      </c>
      <c r="G8" s="417"/>
      <c r="H8" s="418"/>
      <c r="I8" s="418"/>
      <c r="J8" s="418"/>
      <c r="K8" s="418"/>
      <c r="L8" s="419"/>
      <c r="M8" s="419"/>
      <c r="N8" s="417"/>
      <c r="O8" s="418"/>
      <c r="P8" s="418"/>
      <c r="Q8" s="418"/>
      <c r="R8" s="418"/>
      <c r="S8" s="419"/>
      <c r="T8" s="420"/>
      <c r="U8" s="417"/>
      <c r="V8" s="418"/>
      <c r="W8" s="418"/>
      <c r="X8" s="418"/>
      <c r="Y8" s="418"/>
      <c r="Z8" s="419"/>
      <c r="AA8" s="420"/>
      <c r="AB8" s="417"/>
      <c r="AC8" s="418"/>
      <c r="AD8" s="418"/>
      <c r="AE8" s="418"/>
      <c r="AF8" s="418"/>
      <c r="AG8" s="419"/>
      <c r="AH8" s="420"/>
      <c r="AI8" s="417"/>
      <c r="AJ8" s="418"/>
      <c r="AK8" s="418"/>
      <c r="AL8" s="418"/>
      <c r="AM8" s="418"/>
      <c r="AN8" s="419"/>
      <c r="AO8" s="420"/>
      <c r="AP8" s="417"/>
      <c r="AQ8" s="418"/>
      <c r="AR8" s="418"/>
      <c r="AS8" s="418"/>
      <c r="AT8" s="418"/>
      <c r="AU8" s="419"/>
      <c r="AV8" s="420"/>
      <c r="AW8" s="421"/>
      <c r="AX8" s="418"/>
      <c r="AY8" s="418"/>
      <c r="AZ8" s="418"/>
      <c r="BA8" s="418"/>
      <c r="BB8" s="419"/>
      <c r="BC8" s="419"/>
      <c r="BD8" s="417"/>
      <c r="BE8" s="418"/>
      <c r="BF8" s="418"/>
      <c r="BG8" s="418"/>
      <c r="BH8" s="418"/>
      <c r="BI8" s="419"/>
      <c r="BJ8" s="420"/>
      <c r="BK8" s="417"/>
      <c r="BL8" s="418"/>
      <c r="BM8" s="418"/>
      <c r="BN8" s="418"/>
      <c r="BO8" s="418"/>
      <c r="BP8" s="419"/>
      <c r="BQ8" s="420"/>
      <c r="BR8" s="417"/>
      <c r="BS8" s="418"/>
      <c r="BT8" s="418"/>
      <c r="BU8" s="418"/>
      <c r="BV8" s="418"/>
      <c r="BW8" s="419"/>
      <c r="BX8" s="420"/>
      <c r="BY8" s="421"/>
      <c r="BZ8" s="418"/>
      <c r="CA8" s="418"/>
      <c r="CB8" s="418"/>
      <c r="CC8" s="418"/>
      <c r="CD8" s="419"/>
      <c r="CE8" s="419"/>
      <c r="CF8" s="417"/>
      <c r="CG8" s="418"/>
      <c r="CH8" s="418"/>
      <c r="CI8" s="418"/>
      <c r="CJ8" s="418"/>
      <c r="CK8" s="419"/>
      <c r="CL8" s="420"/>
      <c r="CM8" s="417"/>
      <c r="CN8" s="418"/>
      <c r="CO8" s="418"/>
      <c r="CP8" s="418"/>
      <c r="CQ8" s="418"/>
      <c r="CR8" s="419"/>
      <c r="CS8" s="420"/>
      <c r="CT8" s="417"/>
      <c r="CU8" s="418"/>
      <c r="CV8" s="418"/>
      <c r="CW8" s="418"/>
      <c r="CX8" s="418"/>
      <c r="CY8" s="419"/>
      <c r="CZ8" s="420"/>
      <c r="DA8" s="421"/>
      <c r="DB8" s="418"/>
      <c r="DC8" s="418"/>
      <c r="DD8" s="418"/>
      <c r="DE8" s="418"/>
      <c r="DF8" s="419"/>
      <c r="DG8" s="420"/>
      <c r="DH8" s="417"/>
      <c r="DI8" s="418"/>
      <c r="DJ8" s="418"/>
      <c r="DK8" s="418"/>
      <c r="DL8" s="418"/>
      <c r="DM8" s="419"/>
      <c r="DN8" s="420"/>
      <c r="DO8" s="417"/>
      <c r="DP8" s="418"/>
      <c r="DQ8" s="418"/>
      <c r="DR8" s="418"/>
      <c r="DS8" s="418"/>
      <c r="DT8" s="419"/>
      <c r="DU8" s="420"/>
      <c r="DV8" s="417"/>
      <c r="DW8" s="418"/>
      <c r="DX8" s="418"/>
      <c r="DY8" s="418"/>
      <c r="DZ8" s="418"/>
      <c r="EA8" s="419"/>
      <c r="EB8" s="420"/>
      <c r="EC8" s="417"/>
      <c r="ED8" s="418"/>
      <c r="EE8" s="418"/>
      <c r="EF8" s="418"/>
      <c r="EG8" s="418"/>
      <c r="EH8" s="419"/>
      <c r="EI8" s="420"/>
      <c r="EJ8" s="417"/>
      <c r="EK8" s="418"/>
      <c r="EL8" s="418"/>
      <c r="EM8" s="418"/>
      <c r="EN8" s="418"/>
      <c r="EO8" s="419"/>
      <c r="EP8" s="420"/>
      <c r="EQ8" s="417"/>
      <c r="ER8" s="418"/>
      <c r="ES8" s="418"/>
      <c r="ET8" s="418"/>
      <c r="EU8" s="418"/>
      <c r="EV8" s="419"/>
      <c r="EW8" s="420"/>
      <c r="EX8" s="417"/>
      <c r="EY8" s="418"/>
      <c r="EZ8" s="418"/>
      <c r="FA8" s="418"/>
      <c r="FB8" s="418"/>
      <c r="FC8" s="419"/>
      <c r="FD8" s="420"/>
      <c r="FE8" s="417"/>
      <c r="FF8" s="418"/>
      <c r="FG8" s="418"/>
      <c r="FH8" s="418"/>
      <c r="FI8" s="418"/>
      <c r="FJ8" s="419"/>
      <c r="FK8" s="422"/>
      <c r="FL8" s="388" t="str">
        <f t="shared" si="0"/>
        <v/>
      </c>
      <c r="FM8" s="379" t="str">
        <f t="shared" si="1"/>
        <v/>
      </c>
      <c r="FN8" s="379" t="str">
        <f t="shared" si="2"/>
        <v/>
      </c>
      <c r="FO8" s="379" t="str">
        <f t="shared" si="3"/>
        <v/>
      </c>
      <c r="FP8" s="389" t="str">
        <f t="shared" si="4"/>
        <v/>
      </c>
      <c r="FQ8" s="390"/>
    </row>
    <row r="9" spans="2:173" ht="15.75" customHeight="1" x14ac:dyDescent="0.5">
      <c r="B9" s="379">
        <v>3</v>
      </c>
      <c r="C9" s="461" t="str">
        <f>IF(นักเรียน!C8="","",นักเรียน!C8)</f>
        <v/>
      </c>
      <c r="D9" s="461" t="str">
        <f>IF(นักเรียน!D8="","",นักเรียน!D8)</f>
        <v/>
      </c>
      <c r="E9" s="380" t="str">
        <f>IF(นักเรียน!E8="","",นักเรียน!E8)</f>
        <v/>
      </c>
      <c r="F9" s="379" t="str">
        <f>IF(นักเรียน!E8="","",นักเรียน!B8)</f>
        <v/>
      </c>
      <c r="G9" s="417"/>
      <c r="H9" s="418"/>
      <c r="I9" s="418"/>
      <c r="J9" s="418"/>
      <c r="K9" s="418"/>
      <c r="L9" s="419"/>
      <c r="M9" s="419"/>
      <c r="N9" s="417"/>
      <c r="O9" s="418"/>
      <c r="P9" s="418"/>
      <c r="Q9" s="418"/>
      <c r="R9" s="418"/>
      <c r="S9" s="419"/>
      <c r="T9" s="420"/>
      <c r="U9" s="417"/>
      <c r="V9" s="418"/>
      <c r="W9" s="418"/>
      <c r="X9" s="418"/>
      <c r="Y9" s="418"/>
      <c r="Z9" s="419"/>
      <c r="AA9" s="420"/>
      <c r="AB9" s="417"/>
      <c r="AC9" s="418"/>
      <c r="AD9" s="418"/>
      <c r="AE9" s="418"/>
      <c r="AF9" s="418"/>
      <c r="AG9" s="419"/>
      <c r="AH9" s="420"/>
      <c r="AI9" s="417"/>
      <c r="AJ9" s="418"/>
      <c r="AK9" s="418"/>
      <c r="AL9" s="418"/>
      <c r="AM9" s="418"/>
      <c r="AN9" s="419"/>
      <c r="AO9" s="420"/>
      <c r="AP9" s="417"/>
      <c r="AQ9" s="418"/>
      <c r="AR9" s="418"/>
      <c r="AS9" s="418"/>
      <c r="AT9" s="418"/>
      <c r="AU9" s="419"/>
      <c r="AV9" s="420"/>
      <c r="AW9" s="421"/>
      <c r="AX9" s="418"/>
      <c r="AY9" s="418"/>
      <c r="AZ9" s="418"/>
      <c r="BA9" s="418"/>
      <c r="BB9" s="419"/>
      <c r="BC9" s="419"/>
      <c r="BD9" s="417"/>
      <c r="BE9" s="418"/>
      <c r="BF9" s="418"/>
      <c r="BG9" s="418"/>
      <c r="BH9" s="418"/>
      <c r="BI9" s="419"/>
      <c r="BJ9" s="420"/>
      <c r="BK9" s="417"/>
      <c r="BL9" s="418"/>
      <c r="BM9" s="418"/>
      <c r="BN9" s="418"/>
      <c r="BO9" s="418"/>
      <c r="BP9" s="419"/>
      <c r="BQ9" s="420"/>
      <c r="BR9" s="417"/>
      <c r="BS9" s="418"/>
      <c r="BT9" s="418"/>
      <c r="BU9" s="418"/>
      <c r="BV9" s="418"/>
      <c r="BW9" s="419"/>
      <c r="BX9" s="420"/>
      <c r="BY9" s="421"/>
      <c r="BZ9" s="418"/>
      <c r="CA9" s="418"/>
      <c r="CB9" s="418"/>
      <c r="CC9" s="418"/>
      <c r="CD9" s="419"/>
      <c r="CE9" s="419"/>
      <c r="CF9" s="417"/>
      <c r="CG9" s="418"/>
      <c r="CH9" s="418"/>
      <c r="CI9" s="418"/>
      <c r="CJ9" s="418"/>
      <c r="CK9" s="419"/>
      <c r="CL9" s="420"/>
      <c r="CM9" s="417"/>
      <c r="CN9" s="418"/>
      <c r="CO9" s="418"/>
      <c r="CP9" s="418"/>
      <c r="CQ9" s="418"/>
      <c r="CR9" s="419"/>
      <c r="CS9" s="420"/>
      <c r="CT9" s="417"/>
      <c r="CU9" s="418"/>
      <c r="CV9" s="418"/>
      <c r="CW9" s="418"/>
      <c r="CX9" s="418"/>
      <c r="CY9" s="419"/>
      <c r="CZ9" s="420"/>
      <c r="DA9" s="421"/>
      <c r="DB9" s="418"/>
      <c r="DC9" s="418"/>
      <c r="DD9" s="418"/>
      <c r="DE9" s="418"/>
      <c r="DF9" s="419"/>
      <c r="DG9" s="420"/>
      <c r="DH9" s="417"/>
      <c r="DI9" s="418"/>
      <c r="DJ9" s="418"/>
      <c r="DK9" s="418"/>
      <c r="DL9" s="418"/>
      <c r="DM9" s="419"/>
      <c r="DN9" s="420"/>
      <c r="DO9" s="417"/>
      <c r="DP9" s="418"/>
      <c r="DQ9" s="418"/>
      <c r="DR9" s="418"/>
      <c r="DS9" s="418"/>
      <c r="DT9" s="419"/>
      <c r="DU9" s="420"/>
      <c r="DV9" s="417"/>
      <c r="DW9" s="418"/>
      <c r="DX9" s="418"/>
      <c r="DY9" s="418"/>
      <c r="DZ9" s="418"/>
      <c r="EA9" s="419"/>
      <c r="EB9" s="420"/>
      <c r="EC9" s="417"/>
      <c r="ED9" s="418"/>
      <c r="EE9" s="418"/>
      <c r="EF9" s="418"/>
      <c r="EG9" s="418"/>
      <c r="EH9" s="419"/>
      <c r="EI9" s="420"/>
      <c r="EJ9" s="417"/>
      <c r="EK9" s="418"/>
      <c r="EL9" s="418"/>
      <c r="EM9" s="418"/>
      <c r="EN9" s="418"/>
      <c r="EO9" s="419"/>
      <c r="EP9" s="420"/>
      <c r="EQ9" s="417"/>
      <c r="ER9" s="418"/>
      <c r="ES9" s="418"/>
      <c r="ET9" s="418"/>
      <c r="EU9" s="418"/>
      <c r="EV9" s="419"/>
      <c r="EW9" s="420"/>
      <c r="EX9" s="417"/>
      <c r="EY9" s="418"/>
      <c r="EZ9" s="418"/>
      <c r="FA9" s="418"/>
      <c r="FB9" s="418"/>
      <c r="FC9" s="419"/>
      <c r="FD9" s="420"/>
      <c r="FE9" s="417"/>
      <c r="FF9" s="418"/>
      <c r="FG9" s="418"/>
      <c r="FH9" s="418"/>
      <c r="FI9" s="418"/>
      <c r="FJ9" s="419"/>
      <c r="FK9" s="422"/>
      <c r="FL9" s="388" t="str">
        <f t="shared" si="0"/>
        <v/>
      </c>
      <c r="FM9" s="379" t="str">
        <f t="shared" si="1"/>
        <v/>
      </c>
      <c r="FN9" s="379" t="str">
        <f t="shared" si="2"/>
        <v/>
      </c>
      <c r="FO9" s="379" t="str">
        <f t="shared" si="3"/>
        <v/>
      </c>
      <c r="FP9" s="389" t="str">
        <f t="shared" si="4"/>
        <v/>
      </c>
      <c r="FQ9" s="390"/>
    </row>
    <row r="10" spans="2:173" ht="15.75" customHeight="1" x14ac:dyDescent="0.5">
      <c r="B10" s="379">
        <v>4</v>
      </c>
      <c r="C10" s="461" t="str">
        <f>IF(นักเรียน!C9="","",นักเรียน!C9)</f>
        <v/>
      </c>
      <c r="D10" s="461" t="str">
        <f>IF(นักเรียน!D9="","",นักเรียน!D9)</f>
        <v/>
      </c>
      <c r="E10" s="380" t="str">
        <f>IF(นักเรียน!E9="","",นักเรียน!E9)</f>
        <v/>
      </c>
      <c r="F10" s="379" t="str">
        <f>IF(นักเรียน!E9="","",นักเรียน!B9)</f>
        <v/>
      </c>
      <c r="G10" s="417"/>
      <c r="H10" s="418"/>
      <c r="I10" s="418"/>
      <c r="J10" s="418"/>
      <c r="K10" s="418"/>
      <c r="L10" s="419"/>
      <c r="M10" s="419"/>
      <c r="N10" s="417"/>
      <c r="O10" s="418"/>
      <c r="P10" s="418"/>
      <c r="Q10" s="418"/>
      <c r="R10" s="418"/>
      <c r="S10" s="419"/>
      <c r="T10" s="420"/>
      <c r="U10" s="417"/>
      <c r="V10" s="418"/>
      <c r="W10" s="418"/>
      <c r="X10" s="418"/>
      <c r="Y10" s="418"/>
      <c r="Z10" s="419"/>
      <c r="AA10" s="420"/>
      <c r="AB10" s="417"/>
      <c r="AC10" s="418"/>
      <c r="AD10" s="418"/>
      <c r="AE10" s="418"/>
      <c r="AF10" s="418"/>
      <c r="AG10" s="419"/>
      <c r="AH10" s="420"/>
      <c r="AI10" s="417"/>
      <c r="AJ10" s="418"/>
      <c r="AK10" s="418"/>
      <c r="AL10" s="418"/>
      <c r="AM10" s="418"/>
      <c r="AN10" s="419"/>
      <c r="AO10" s="420"/>
      <c r="AP10" s="417"/>
      <c r="AQ10" s="418"/>
      <c r="AR10" s="418"/>
      <c r="AS10" s="418"/>
      <c r="AT10" s="418"/>
      <c r="AU10" s="419"/>
      <c r="AV10" s="420"/>
      <c r="AW10" s="421"/>
      <c r="AX10" s="418"/>
      <c r="AY10" s="418"/>
      <c r="AZ10" s="418"/>
      <c r="BA10" s="418"/>
      <c r="BB10" s="419"/>
      <c r="BC10" s="419"/>
      <c r="BD10" s="417"/>
      <c r="BE10" s="418"/>
      <c r="BF10" s="418"/>
      <c r="BG10" s="418"/>
      <c r="BH10" s="418"/>
      <c r="BI10" s="419"/>
      <c r="BJ10" s="420"/>
      <c r="BK10" s="417"/>
      <c r="BL10" s="418"/>
      <c r="BM10" s="418"/>
      <c r="BN10" s="418"/>
      <c r="BO10" s="418"/>
      <c r="BP10" s="419"/>
      <c r="BQ10" s="420"/>
      <c r="BR10" s="417"/>
      <c r="BS10" s="418"/>
      <c r="BT10" s="418"/>
      <c r="BU10" s="418"/>
      <c r="BV10" s="418"/>
      <c r="BW10" s="419"/>
      <c r="BX10" s="420"/>
      <c r="BY10" s="421"/>
      <c r="BZ10" s="418"/>
      <c r="CA10" s="418"/>
      <c r="CB10" s="418"/>
      <c r="CC10" s="418"/>
      <c r="CD10" s="419"/>
      <c r="CE10" s="419"/>
      <c r="CF10" s="417"/>
      <c r="CG10" s="418"/>
      <c r="CH10" s="418"/>
      <c r="CI10" s="418"/>
      <c r="CJ10" s="418"/>
      <c r="CK10" s="419"/>
      <c r="CL10" s="420"/>
      <c r="CM10" s="417"/>
      <c r="CN10" s="418"/>
      <c r="CO10" s="418"/>
      <c r="CP10" s="418"/>
      <c r="CQ10" s="418"/>
      <c r="CR10" s="419"/>
      <c r="CS10" s="420"/>
      <c r="CT10" s="417"/>
      <c r="CU10" s="418"/>
      <c r="CV10" s="418"/>
      <c r="CW10" s="418"/>
      <c r="CX10" s="418"/>
      <c r="CY10" s="419"/>
      <c r="CZ10" s="420"/>
      <c r="DA10" s="421"/>
      <c r="DB10" s="418"/>
      <c r="DC10" s="418"/>
      <c r="DD10" s="418"/>
      <c r="DE10" s="418"/>
      <c r="DF10" s="419"/>
      <c r="DG10" s="420"/>
      <c r="DH10" s="417"/>
      <c r="DI10" s="418"/>
      <c r="DJ10" s="418"/>
      <c r="DK10" s="418"/>
      <c r="DL10" s="418"/>
      <c r="DM10" s="419"/>
      <c r="DN10" s="420"/>
      <c r="DO10" s="417"/>
      <c r="DP10" s="418"/>
      <c r="DQ10" s="418"/>
      <c r="DR10" s="418"/>
      <c r="DS10" s="418"/>
      <c r="DT10" s="419"/>
      <c r="DU10" s="420"/>
      <c r="DV10" s="417"/>
      <c r="DW10" s="418"/>
      <c r="DX10" s="418"/>
      <c r="DY10" s="418"/>
      <c r="DZ10" s="418"/>
      <c r="EA10" s="419"/>
      <c r="EB10" s="420"/>
      <c r="EC10" s="417"/>
      <c r="ED10" s="418"/>
      <c r="EE10" s="418"/>
      <c r="EF10" s="418"/>
      <c r="EG10" s="418"/>
      <c r="EH10" s="419"/>
      <c r="EI10" s="420"/>
      <c r="EJ10" s="417"/>
      <c r="EK10" s="418"/>
      <c r="EL10" s="418"/>
      <c r="EM10" s="418"/>
      <c r="EN10" s="418"/>
      <c r="EO10" s="419"/>
      <c r="EP10" s="420"/>
      <c r="EQ10" s="417"/>
      <c r="ER10" s="418"/>
      <c r="ES10" s="418"/>
      <c r="ET10" s="418"/>
      <c r="EU10" s="418"/>
      <c r="EV10" s="419"/>
      <c r="EW10" s="420"/>
      <c r="EX10" s="417"/>
      <c r="EY10" s="418"/>
      <c r="EZ10" s="418"/>
      <c r="FA10" s="418"/>
      <c r="FB10" s="418"/>
      <c r="FC10" s="419"/>
      <c r="FD10" s="420"/>
      <c r="FE10" s="417"/>
      <c r="FF10" s="418"/>
      <c r="FG10" s="418"/>
      <c r="FH10" s="418"/>
      <c r="FI10" s="418"/>
      <c r="FJ10" s="419"/>
      <c r="FK10" s="422"/>
      <c r="FL10" s="388" t="str">
        <f t="shared" si="0"/>
        <v/>
      </c>
      <c r="FM10" s="379" t="str">
        <f t="shared" si="1"/>
        <v/>
      </c>
      <c r="FN10" s="379" t="str">
        <f t="shared" si="2"/>
        <v/>
      </c>
      <c r="FO10" s="379" t="str">
        <f t="shared" si="3"/>
        <v/>
      </c>
      <c r="FP10" s="389" t="str">
        <f t="shared" si="4"/>
        <v/>
      </c>
      <c r="FQ10" s="390"/>
    </row>
    <row r="11" spans="2:173" ht="15.75" customHeight="1" x14ac:dyDescent="0.5">
      <c r="B11" s="379">
        <v>5</v>
      </c>
      <c r="C11" s="461" t="str">
        <f>IF(นักเรียน!C10="","",นักเรียน!C10)</f>
        <v/>
      </c>
      <c r="D11" s="461" t="str">
        <f>IF(นักเรียน!D10="","",นักเรียน!D10)</f>
        <v/>
      </c>
      <c r="E11" s="380" t="str">
        <f>IF(นักเรียน!E10="","",นักเรียน!E10)</f>
        <v/>
      </c>
      <c r="F11" s="379" t="str">
        <f>IF(นักเรียน!E10="","",นักเรียน!B10)</f>
        <v/>
      </c>
      <c r="G11" s="417"/>
      <c r="H11" s="418"/>
      <c r="I11" s="418"/>
      <c r="J11" s="418"/>
      <c r="K11" s="418"/>
      <c r="L11" s="419"/>
      <c r="M11" s="419"/>
      <c r="N11" s="417"/>
      <c r="O11" s="418"/>
      <c r="P11" s="418"/>
      <c r="Q11" s="418"/>
      <c r="R11" s="418"/>
      <c r="S11" s="419"/>
      <c r="T11" s="420"/>
      <c r="U11" s="417"/>
      <c r="V11" s="418"/>
      <c r="W11" s="418"/>
      <c r="X11" s="418"/>
      <c r="Y11" s="418"/>
      <c r="Z11" s="419"/>
      <c r="AA11" s="420"/>
      <c r="AB11" s="417"/>
      <c r="AC11" s="418"/>
      <c r="AD11" s="418"/>
      <c r="AE11" s="418"/>
      <c r="AF11" s="418"/>
      <c r="AG11" s="419"/>
      <c r="AH11" s="420"/>
      <c r="AI11" s="417"/>
      <c r="AJ11" s="418"/>
      <c r="AK11" s="418"/>
      <c r="AL11" s="418"/>
      <c r="AM11" s="418"/>
      <c r="AN11" s="419"/>
      <c r="AO11" s="420"/>
      <c r="AP11" s="417"/>
      <c r="AQ11" s="418"/>
      <c r="AR11" s="418"/>
      <c r="AS11" s="418"/>
      <c r="AT11" s="418"/>
      <c r="AU11" s="419"/>
      <c r="AV11" s="420"/>
      <c r="AW11" s="421"/>
      <c r="AX11" s="418"/>
      <c r="AY11" s="418"/>
      <c r="AZ11" s="418"/>
      <c r="BA11" s="418"/>
      <c r="BB11" s="419"/>
      <c r="BC11" s="419"/>
      <c r="BD11" s="417"/>
      <c r="BE11" s="418"/>
      <c r="BF11" s="418"/>
      <c r="BG11" s="418"/>
      <c r="BH11" s="418"/>
      <c r="BI11" s="419"/>
      <c r="BJ11" s="420"/>
      <c r="BK11" s="417"/>
      <c r="BL11" s="418"/>
      <c r="BM11" s="418"/>
      <c r="BN11" s="418"/>
      <c r="BO11" s="418"/>
      <c r="BP11" s="419"/>
      <c r="BQ11" s="420"/>
      <c r="BR11" s="417"/>
      <c r="BS11" s="418"/>
      <c r="BT11" s="418"/>
      <c r="BU11" s="418"/>
      <c r="BV11" s="418"/>
      <c r="BW11" s="419"/>
      <c r="BX11" s="420"/>
      <c r="BY11" s="421"/>
      <c r="BZ11" s="418"/>
      <c r="CA11" s="418"/>
      <c r="CB11" s="418"/>
      <c r="CC11" s="418"/>
      <c r="CD11" s="419"/>
      <c r="CE11" s="419"/>
      <c r="CF11" s="417"/>
      <c r="CG11" s="418"/>
      <c r="CH11" s="418"/>
      <c r="CI11" s="418"/>
      <c r="CJ11" s="418"/>
      <c r="CK11" s="419"/>
      <c r="CL11" s="420"/>
      <c r="CM11" s="417"/>
      <c r="CN11" s="418"/>
      <c r="CO11" s="418"/>
      <c r="CP11" s="418"/>
      <c r="CQ11" s="418"/>
      <c r="CR11" s="419"/>
      <c r="CS11" s="420"/>
      <c r="CT11" s="417"/>
      <c r="CU11" s="418"/>
      <c r="CV11" s="418"/>
      <c r="CW11" s="418"/>
      <c r="CX11" s="418"/>
      <c r="CY11" s="419"/>
      <c r="CZ11" s="420"/>
      <c r="DA11" s="421"/>
      <c r="DB11" s="418"/>
      <c r="DC11" s="418"/>
      <c r="DD11" s="418"/>
      <c r="DE11" s="418"/>
      <c r="DF11" s="419"/>
      <c r="DG11" s="420"/>
      <c r="DH11" s="417"/>
      <c r="DI11" s="418"/>
      <c r="DJ11" s="418"/>
      <c r="DK11" s="418"/>
      <c r="DL11" s="418"/>
      <c r="DM11" s="419"/>
      <c r="DN11" s="420"/>
      <c r="DO11" s="417"/>
      <c r="DP11" s="418"/>
      <c r="DQ11" s="418"/>
      <c r="DR11" s="418"/>
      <c r="DS11" s="418"/>
      <c r="DT11" s="419"/>
      <c r="DU11" s="420"/>
      <c r="DV11" s="417"/>
      <c r="DW11" s="418"/>
      <c r="DX11" s="418"/>
      <c r="DY11" s="418"/>
      <c r="DZ11" s="418"/>
      <c r="EA11" s="419"/>
      <c r="EB11" s="420"/>
      <c r="EC11" s="417"/>
      <c r="ED11" s="418"/>
      <c r="EE11" s="418"/>
      <c r="EF11" s="418"/>
      <c r="EG11" s="418"/>
      <c r="EH11" s="419"/>
      <c r="EI11" s="420"/>
      <c r="EJ11" s="417"/>
      <c r="EK11" s="418"/>
      <c r="EL11" s="418"/>
      <c r="EM11" s="418"/>
      <c r="EN11" s="418"/>
      <c r="EO11" s="419"/>
      <c r="EP11" s="420"/>
      <c r="EQ11" s="417"/>
      <c r="ER11" s="418"/>
      <c r="ES11" s="418"/>
      <c r="ET11" s="418"/>
      <c r="EU11" s="418"/>
      <c r="EV11" s="419"/>
      <c r="EW11" s="420"/>
      <c r="EX11" s="417"/>
      <c r="EY11" s="418"/>
      <c r="EZ11" s="418"/>
      <c r="FA11" s="418"/>
      <c r="FB11" s="418"/>
      <c r="FC11" s="419"/>
      <c r="FD11" s="420"/>
      <c r="FE11" s="417"/>
      <c r="FF11" s="418"/>
      <c r="FG11" s="418"/>
      <c r="FH11" s="418"/>
      <c r="FI11" s="418"/>
      <c r="FJ11" s="419"/>
      <c r="FK11" s="422"/>
      <c r="FL11" s="388" t="str">
        <f t="shared" si="0"/>
        <v/>
      </c>
      <c r="FM11" s="379" t="str">
        <f t="shared" si="1"/>
        <v/>
      </c>
      <c r="FN11" s="379" t="str">
        <f t="shared" si="2"/>
        <v/>
      </c>
      <c r="FO11" s="379" t="str">
        <f t="shared" si="3"/>
        <v/>
      </c>
      <c r="FP11" s="389" t="str">
        <f t="shared" si="4"/>
        <v/>
      </c>
      <c r="FQ11" s="390"/>
    </row>
    <row r="12" spans="2:173" ht="15.75" customHeight="1" x14ac:dyDescent="0.5">
      <c r="B12" s="379">
        <v>6</v>
      </c>
      <c r="C12" s="461" t="str">
        <f>IF(นักเรียน!C11="","",นักเรียน!C11)</f>
        <v/>
      </c>
      <c r="D12" s="461" t="str">
        <f>IF(นักเรียน!D11="","",นักเรียน!D11)</f>
        <v/>
      </c>
      <c r="E12" s="380" t="str">
        <f>IF(นักเรียน!E11="","",นักเรียน!E11)</f>
        <v/>
      </c>
      <c r="F12" s="379" t="str">
        <f>IF(นักเรียน!E11="","",นักเรียน!B11)</f>
        <v/>
      </c>
      <c r="G12" s="417"/>
      <c r="H12" s="418"/>
      <c r="I12" s="418"/>
      <c r="J12" s="418"/>
      <c r="K12" s="418"/>
      <c r="L12" s="419"/>
      <c r="M12" s="419"/>
      <c r="N12" s="417"/>
      <c r="O12" s="418"/>
      <c r="P12" s="418"/>
      <c r="Q12" s="418"/>
      <c r="R12" s="418"/>
      <c r="S12" s="419"/>
      <c r="T12" s="420"/>
      <c r="U12" s="417"/>
      <c r="V12" s="418"/>
      <c r="W12" s="418"/>
      <c r="X12" s="418"/>
      <c r="Y12" s="418"/>
      <c r="Z12" s="419"/>
      <c r="AA12" s="420"/>
      <c r="AB12" s="417"/>
      <c r="AC12" s="418"/>
      <c r="AD12" s="418"/>
      <c r="AE12" s="418"/>
      <c r="AF12" s="418"/>
      <c r="AG12" s="419"/>
      <c r="AH12" s="420"/>
      <c r="AI12" s="417"/>
      <c r="AJ12" s="418"/>
      <c r="AK12" s="418"/>
      <c r="AL12" s="418"/>
      <c r="AM12" s="418"/>
      <c r="AN12" s="419"/>
      <c r="AO12" s="420"/>
      <c r="AP12" s="417"/>
      <c r="AQ12" s="418"/>
      <c r="AR12" s="418"/>
      <c r="AS12" s="418"/>
      <c r="AT12" s="418"/>
      <c r="AU12" s="419"/>
      <c r="AV12" s="420"/>
      <c r="AW12" s="421"/>
      <c r="AX12" s="418"/>
      <c r="AY12" s="418"/>
      <c r="AZ12" s="418"/>
      <c r="BA12" s="418"/>
      <c r="BB12" s="419"/>
      <c r="BC12" s="419"/>
      <c r="BD12" s="417"/>
      <c r="BE12" s="418"/>
      <c r="BF12" s="418"/>
      <c r="BG12" s="418"/>
      <c r="BH12" s="418"/>
      <c r="BI12" s="419"/>
      <c r="BJ12" s="420"/>
      <c r="BK12" s="417"/>
      <c r="BL12" s="418"/>
      <c r="BM12" s="418"/>
      <c r="BN12" s="418"/>
      <c r="BO12" s="418"/>
      <c r="BP12" s="419"/>
      <c r="BQ12" s="420"/>
      <c r="BR12" s="417"/>
      <c r="BS12" s="418"/>
      <c r="BT12" s="418"/>
      <c r="BU12" s="418"/>
      <c r="BV12" s="418"/>
      <c r="BW12" s="419"/>
      <c r="BX12" s="420"/>
      <c r="BY12" s="421"/>
      <c r="BZ12" s="418"/>
      <c r="CA12" s="418"/>
      <c r="CB12" s="418"/>
      <c r="CC12" s="418"/>
      <c r="CD12" s="419"/>
      <c r="CE12" s="419"/>
      <c r="CF12" s="417"/>
      <c r="CG12" s="418"/>
      <c r="CH12" s="418"/>
      <c r="CI12" s="418"/>
      <c r="CJ12" s="418"/>
      <c r="CK12" s="419"/>
      <c r="CL12" s="420"/>
      <c r="CM12" s="417"/>
      <c r="CN12" s="418"/>
      <c r="CO12" s="418"/>
      <c r="CP12" s="418"/>
      <c r="CQ12" s="418"/>
      <c r="CR12" s="419"/>
      <c r="CS12" s="420"/>
      <c r="CT12" s="417"/>
      <c r="CU12" s="418"/>
      <c r="CV12" s="418"/>
      <c r="CW12" s="418"/>
      <c r="CX12" s="418"/>
      <c r="CY12" s="419"/>
      <c r="CZ12" s="420"/>
      <c r="DA12" s="421"/>
      <c r="DB12" s="418"/>
      <c r="DC12" s="418"/>
      <c r="DD12" s="418"/>
      <c r="DE12" s="418"/>
      <c r="DF12" s="419"/>
      <c r="DG12" s="420"/>
      <c r="DH12" s="417"/>
      <c r="DI12" s="418"/>
      <c r="DJ12" s="418"/>
      <c r="DK12" s="418"/>
      <c r="DL12" s="418"/>
      <c r="DM12" s="419"/>
      <c r="DN12" s="420"/>
      <c r="DO12" s="417"/>
      <c r="DP12" s="418"/>
      <c r="DQ12" s="418"/>
      <c r="DR12" s="418"/>
      <c r="DS12" s="418"/>
      <c r="DT12" s="419"/>
      <c r="DU12" s="420"/>
      <c r="DV12" s="417"/>
      <c r="DW12" s="418"/>
      <c r="DX12" s="418"/>
      <c r="DY12" s="418"/>
      <c r="DZ12" s="418"/>
      <c r="EA12" s="419"/>
      <c r="EB12" s="420"/>
      <c r="EC12" s="417"/>
      <c r="ED12" s="418"/>
      <c r="EE12" s="418"/>
      <c r="EF12" s="418"/>
      <c r="EG12" s="418"/>
      <c r="EH12" s="419"/>
      <c r="EI12" s="420"/>
      <c r="EJ12" s="417"/>
      <c r="EK12" s="418"/>
      <c r="EL12" s="418"/>
      <c r="EM12" s="418"/>
      <c r="EN12" s="418"/>
      <c r="EO12" s="419"/>
      <c r="EP12" s="420"/>
      <c r="EQ12" s="417"/>
      <c r="ER12" s="418"/>
      <c r="ES12" s="418"/>
      <c r="ET12" s="418"/>
      <c r="EU12" s="418"/>
      <c r="EV12" s="419"/>
      <c r="EW12" s="420"/>
      <c r="EX12" s="417"/>
      <c r="EY12" s="418"/>
      <c r="EZ12" s="418"/>
      <c r="FA12" s="418"/>
      <c r="FB12" s="418"/>
      <c r="FC12" s="419"/>
      <c r="FD12" s="420"/>
      <c r="FE12" s="417"/>
      <c r="FF12" s="418"/>
      <c r="FG12" s="418"/>
      <c r="FH12" s="418"/>
      <c r="FI12" s="418"/>
      <c r="FJ12" s="419"/>
      <c r="FK12" s="422"/>
      <c r="FL12" s="388" t="str">
        <f t="shared" si="0"/>
        <v/>
      </c>
      <c r="FM12" s="379" t="str">
        <f t="shared" si="1"/>
        <v/>
      </c>
      <c r="FN12" s="379" t="str">
        <f t="shared" si="2"/>
        <v/>
      </c>
      <c r="FO12" s="379" t="str">
        <f t="shared" si="3"/>
        <v/>
      </c>
      <c r="FP12" s="389" t="str">
        <f t="shared" si="4"/>
        <v/>
      </c>
      <c r="FQ12" s="390"/>
    </row>
    <row r="13" spans="2:173" ht="15.75" customHeight="1" x14ac:dyDescent="0.5">
      <c r="B13" s="379">
        <v>7</v>
      </c>
      <c r="C13" s="461" t="str">
        <f>IF(นักเรียน!C12="","",นักเรียน!C12)</f>
        <v/>
      </c>
      <c r="D13" s="461" t="str">
        <f>IF(นักเรียน!D12="","",นักเรียน!D12)</f>
        <v/>
      </c>
      <c r="E13" s="380" t="str">
        <f>IF(นักเรียน!E12="","",นักเรียน!E12)</f>
        <v/>
      </c>
      <c r="F13" s="379" t="str">
        <f>IF(นักเรียน!E12="","",นักเรียน!B12)</f>
        <v/>
      </c>
      <c r="G13" s="417"/>
      <c r="H13" s="418"/>
      <c r="I13" s="418"/>
      <c r="J13" s="418"/>
      <c r="K13" s="418"/>
      <c r="L13" s="419"/>
      <c r="M13" s="419"/>
      <c r="N13" s="417"/>
      <c r="O13" s="418"/>
      <c r="P13" s="418"/>
      <c r="Q13" s="418"/>
      <c r="R13" s="418"/>
      <c r="S13" s="419"/>
      <c r="T13" s="420"/>
      <c r="U13" s="417"/>
      <c r="V13" s="418"/>
      <c r="W13" s="418"/>
      <c r="X13" s="418"/>
      <c r="Y13" s="418"/>
      <c r="Z13" s="419"/>
      <c r="AA13" s="420"/>
      <c r="AB13" s="417"/>
      <c r="AC13" s="418"/>
      <c r="AD13" s="418"/>
      <c r="AE13" s="418"/>
      <c r="AF13" s="418"/>
      <c r="AG13" s="419"/>
      <c r="AH13" s="420"/>
      <c r="AI13" s="417"/>
      <c r="AJ13" s="418"/>
      <c r="AK13" s="418"/>
      <c r="AL13" s="418"/>
      <c r="AM13" s="418"/>
      <c r="AN13" s="419"/>
      <c r="AO13" s="420"/>
      <c r="AP13" s="417"/>
      <c r="AQ13" s="418"/>
      <c r="AR13" s="418"/>
      <c r="AS13" s="418"/>
      <c r="AT13" s="418"/>
      <c r="AU13" s="419"/>
      <c r="AV13" s="420"/>
      <c r="AW13" s="421"/>
      <c r="AX13" s="418"/>
      <c r="AY13" s="418"/>
      <c r="AZ13" s="418"/>
      <c r="BA13" s="418"/>
      <c r="BB13" s="419"/>
      <c r="BC13" s="419"/>
      <c r="BD13" s="417"/>
      <c r="BE13" s="418"/>
      <c r="BF13" s="418"/>
      <c r="BG13" s="418"/>
      <c r="BH13" s="418"/>
      <c r="BI13" s="419"/>
      <c r="BJ13" s="420"/>
      <c r="BK13" s="417"/>
      <c r="BL13" s="418"/>
      <c r="BM13" s="418"/>
      <c r="BN13" s="418"/>
      <c r="BO13" s="418"/>
      <c r="BP13" s="419"/>
      <c r="BQ13" s="420"/>
      <c r="BR13" s="417"/>
      <c r="BS13" s="418"/>
      <c r="BT13" s="418"/>
      <c r="BU13" s="418"/>
      <c r="BV13" s="418"/>
      <c r="BW13" s="419"/>
      <c r="BX13" s="420"/>
      <c r="BY13" s="421"/>
      <c r="BZ13" s="418"/>
      <c r="CA13" s="418"/>
      <c r="CB13" s="418"/>
      <c r="CC13" s="418"/>
      <c r="CD13" s="419"/>
      <c r="CE13" s="419"/>
      <c r="CF13" s="417"/>
      <c r="CG13" s="418"/>
      <c r="CH13" s="418"/>
      <c r="CI13" s="418"/>
      <c r="CJ13" s="418"/>
      <c r="CK13" s="419"/>
      <c r="CL13" s="420"/>
      <c r="CM13" s="417"/>
      <c r="CN13" s="418"/>
      <c r="CO13" s="418"/>
      <c r="CP13" s="418"/>
      <c r="CQ13" s="418"/>
      <c r="CR13" s="419"/>
      <c r="CS13" s="420"/>
      <c r="CT13" s="417"/>
      <c r="CU13" s="418"/>
      <c r="CV13" s="418"/>
      <c r="CW13" s="418"/>
      <c r="CX13" s="418"/>
      <c r="CY13" s="419"/>
      <c r="CZ13" s="420"/>
      <c r="DA13" s="421"/>
      <c r="DB13" s="418"/>
      <c r="DC13" s="418"/>
      <c r="DD13" s="418"/>
      <c r="DE13" s="418"/>
      <c r="DF13" s="419"/>
      <c r="DG13" s="420"/>
      <c r="DH13" s="417"/>
      <c r="DI13" s="418"/>
      <c r="DJ13" s="418"/>
      <c r="DK13" s="418"/>
      <c r="DL13" s="418"/>
      <c r="DM13" s="419"/>
      <c r="DN13" s="420"/>
      <c r="DO13" s="417"/>
      <c r="DP13" s="418"/>
      <c r="DQ13" s="418"/>
      <c r="DR13" s="418"/>
      <c r="DS13" s="418"/>
      <c r="DT13" s="419"/>
      <c r="DU13" s="420"/>
      <c r="DV13" s="417"/>
      <c r="DW13" s="418"/>
      <c r="DX13" s="418"/>
      <c r="DY13" s="418"/>
      <c r="DZ13" s="418"/>
      <c r="EA13" s="419"/>
      <c r="EB13" s="420"/>
      <c r="EC13" s="417"/>
      <c r="ED13" s="418"/>
      <c r="EE13" s="418"/>
      <c r="EF13" s="418"/>
      <c r="EG13" s="418"/>
      <c r="EH13" s="419"/>
      <c r="EI13" s="420"/>
      <c r="EJ13" s="417"/>
      <c r="EK13" s="418"/>
      <c r="EL13" s="418"/>
      <c r="EM13" s="418"/>
      <c r="EN13" s="418"/>
      <c r="EO13" s="419"/>
      <c r="EP13" s="420"/>
      <c r="EQ13" s="417"/>
      <c r="ER13" s="418"/>
      <c r="ES13" s="418"/>
      <c r="ET13" s="418"/>
      <c r="EU13" s="418"/>
      <c r="EV13" s="419"/>
      <c r="EW13" s="420"/>
      <c r="EX13" s="417"/>
      <c r="EY13" s="418"/>
      <c r="EZ13" s="418"/>
      <c r="FA13" s="418"/>
      <c r="FB13" s="418"/>
      <c r="FC13" s="419"/>
      <c r="FD13" s="420"/>
      <c r="FE13" s="417"/>
      <c r="FF13" s="418"/>
      <c r="FG13" s="418"/>
      <c r="FH13" s="418"/>
      <c r="FI13" s="418"/>
      <c r="FJ13" s="419"/>
      <c r="FK13" s="422"/>
      <c r="FL13" s="388" t="str">
        <f t="shared" si="0"/>
        <v/>
      </c>
      <c r="FM13" s="379" t="str">
        <f t="shared" si="1"/>
        <v/>
      </c>
      <c r="FN13" s="379" t="str">
        <f t="shared" si="2"/>
        <v/>
      </c>
      <c r="FO13" s="379" t="str">
        <f t="shared" si="3"/>
        <v/>
      </c>
      <c r="FP13" s="389" t="str">
        <f t="shared" si="4"/>
        <v/>
      </c>
      <c r="FQ13" s="390"/>
    </row>
    <row r="14" spans="2:173" ht="15.75" customHeight="1" x14ac:dyDescent="0.5">
      <c r="B14" s="379">
        <v>8</v>
      </c>
      <c r="C14" s="461" t="str">
        <f>IF(นักเรียน!C13="","",นักเรียน!C13)</f>
        <v/>
      </c>
      <c r="D14" s="461" t="str">
        <f>IF(นักเรียน!D13="","",นักเรียน!D13)</f>
        <v/>
      </c>
      <c r="E14" s="380" t="str">
        <f>IF(นักเรียน!E13="","",นักเรียน!E13)</f>
        <v/>
      </c>
      <c r="F14" s="379" t="str">
        <f>IF(นักเรียน!E13="","",นักเรียน!B13)</f>
        <v/>
      </c>
      <c r="G14" s="417"/>
      <c r="H14" s="418"/>
      <c r="I14" s="418"/>
      <c r="J14" s="418"/>
      <c r="K14" s="418"/>
      <c r="L14" s="419"/>
      <c r="M14" s="419"/>
      <c r="N14" s="417"/>
      <c r="O14" s="418"/>
      <c r="P14" s="418"/>
      <c r="Q14" s="418"/>
      <c r="R14" s="418"/>
      <c r="S14" s="419"/>
      <c r="T14" s="420"/>
      <c r="U14" s="417"/>
      <c r="V14" s="418"/>
      <c r="W14" s="418"/>
      <c r="X14" s="418"/>
      <c r="Y14" s="418"/>
      <c r="Z14" s="419"/>
      <c r="AA14" s="420"/>
      <c r="AB14" s="417"/>
      <c r="AC14" s="418"/>
      <c r="AD14" s="418"/>
      <c r="AE14" s="418"/>
      <c r="AF14" s="418"/>
      <c r="AG14" s="419"/>
      <c r="AH14" s="420"/>
      <c r="AI14" s="417"/>
      <c r="AJ14" s="418"/>
      <c r="AK14" s="418"/>
      <c r="AL14" s="418"/>
      <c r="AM14" s="418"/>
      <c r="AN14" s="419"/>
      <c r="AO14" s="420"/>
      <c r="AP14" s="417"/>
      <c r="AQ14" s="418"/>
      <c r="AR14" s="418"/>
      <c r="AS14" s="418"/>
      <c r="AT14" s="418"/>
      <c r="AU14" s="419"/>
      <c r="AV14" s="420"/>
      <c r="AW14" s="421"/>
      <c r="AX14" s="418"/>
      <c r="AY14" s="418"/>
      <c r="AZ14" s="418"/>
      <c r="BA14" s="418"/>
      <c r="BB14" s="419"/>
      <c r="BC14" s="419"/>
      <c r="BD14" s="417"/>
      <c r="BE14" s="418"/>
      <c r="BF14" s="418"/>
      <c r="BG14" s="418"/>
      <c r="BH14" s="418"/>
      <c r="BI14" s="419"/>
      <c r="BJ14" s="420"/>
      <c r="BK14" s="417"/>
      <c r="BL14" s="418"/>
      <c r="BM14" s="418"/>
      <c r="BN14" s="418"/>
      <c r="BO14" s="418"/>
      <c r="BP14" s="419"/>
      <c r="BQ14" s="420"/>
      <c r="BR14" s="417"/>
      <c r="BS14" s="418"/>
      <c r="BT14" s="418"/>
      <c r="BU14" s="418"/>
      <c r="BV14" s="418"/>
      <c r="BW14" s="419"/>
      <c r="BX14" s="420"/>
      <c r="BY14" s="421"/>
      <c r="BZ14" s="418"/>
      <c r="CA14" s="418"/>
      <c r="CB14" s="418"/>
      <c r="CC14" s="418"/>
      <c r="CD14" s="419"/>
      <c r="CE14" s="419"/>
      <c r="CF14" s="417"/>
      <c r="CG14" s="418"/>
      <c r="CH14" s="418"/>
      <c r="CI14" s="418"/>
      <c r="CJ14" s="418"/>
      <c r="CK14" s="419"/>
      <c r="CL14" s="420"/>
      <c r="CM14" s="417"/>
      <c r="CN14" s="418"/>
      <c r="CO14" s="418"/>
      <c r="CP14" s="418"/>
      <c r="CQ14" s="418"/>
      <c r="CR14" s="419"/>
      <c r="CS14" s="420"/>
      <c r="CT14" s="417"/>
      <c r="CU14" s="418"/>
      <c r="CV14" s="418"/>
      <c r="CW14" s="418"/>
      <c r="CX14" s="418"/>
      <c r="CY14" s="419"/>
      <c r="CZ14" s="420"/>
      <c r="DA14" s="421"/>
      <c r="DB14" s="418"/>
      <c r="DC14" s="418"/>
      <c r="DD14" s="418"/>
      <c r="DE14" s="418"/>
      <c r="DF14" s="419"/>
      <c r="DG14" s="420"/>
      <c r="DH14" s="417"/>
      <c r="DI14" s="418"/>
      <c r="DJ14" s="418"/>
      <c r="DK14" s="418"/>
      <c r="DL14" s="418"/>
      <c r="DM14" s="419"/>
      <c r="DN14" s="420"/>
      <c r="DO14" s="417"/>
      <c r="DP14" s="418"/>
      <c r="DQ14" s="418"/>
      <c r="DR14" s="418"/>
      <c r="DS14" s="418"/>
      <c r="DT14" s="419"/>
      <c r="DU14" s="420"/>
      <c r="DV14" s="417"/>
      <c r="DW14" s="418"/>
      <c r="DX14" s="418"/>
      <c r="DY14" s="418"/>
      <c r="DZ14" s="418"/>
      <c r="EA14" s="419"/>
      <c r="EB14" s="420"/>
      <c r="EC14" s="417"/>
      <c r="ED14" s="418"/>
      <c r="EE14" s="418"/>
      <c r="EF14" s="418"/>
      <c r="EG14" s="418"/>
      <c r="EH14" s="419"/>
      <c r="EI14" s="420"/>
      <c r="EJ14" s="417"/>
      <c r="EK14" s="418"/>
      <c r="EL14" s="418"/>
      <c r="EM14" s="418"/>
      <c r="EN14" s="418"/>
      <c r="EO14" s="419"/>
      <c r="EP14" s="420"/>
      <c r="EQ14" s="417"/>
      <c r="ER14" s="418"/>
      <c r="ES14" s="418"/>
      <c r="ET14" s="418"/>
      <c r="EU14" s="418"/>
      <c r="EV14" s="419"/>
      <c r="EW14" s="420"/>
      <c r="EX14" s="417"/>
      <c r="EY14" s="418"/>
      <c r="EZ14" s="418"/>
      <c r="FA14" s="418"/>
      <c r="FB14" s="418"/>
      <c r="FC14" s="419"/>
      <c r="FD14" s="420"/>
      <c r="FE14" s="417"/>
      <c r="FF14" s="418"/>
      <c r="FG14" s="418"/>
      <c r="FH14" s="418"/>
      <c r="FI14" s="418"/>
      <c r="FJ14" s="419"/>
      <c r="FK14" s="422"/>
      <c r="FL14" s="388" t="str">
        <f t="shared" si="0"/>
        <v/>
      </c>
      <c r="FM14" s="379" t="str">
        <f t="shared" si="1"/>
        <v/>
      </c>
      <c r="FN14" s="379" t="str">
        <f t="shared" si="2"/>
        <v/>
      </c>
      <c r="FO14" s="379" t="str">
        <f t="shared" si="3"/>
        <v/>
      </c>
      <c r="FP14" s="389" t="str">
        <f t="shared" si="4"/>
        <v/>
      </c>
      <c r="FQ14" s="390"/>
    </row>
    <row r="15" spans="2:173" ht="15.75" customHeight="1" x14ac:dyDescent="0.5">
      <c r="B15" s="379">
        <v>9</v>
      </c>
      <c r="C15" s="461" t="str">
        <f>IF(นักเรียน!C14="","",นักเรียน!C14)</f>
        <v/>
      </c>
      <c r="D15" s="461" t="str">
        <f>IF(นักเรียน!D14="","",นักเรียน!D14)</f>
        <v/>
      </c>
      <c r="E15" s="380" t="str">
        <f>IF(นักเรียน!E14="","",นักเรียน!E14)</f>
        <v/>
      </c>
      <c r="F15" s="379" t="str">
        <f>IF(นักเรียน!E14="","",นักเรียน!B14)</f>
        <v/>
      </c>
      <c r="G15" s="417"/>
      <c r="H15" s="418"/>
      <c r="I15" s="418"/>
      <c r="J15" s="418"/>
      <c r="K15" s="418"/>
      <c r="L15" s="419"/>
      <c r="M15" s="419"/>
      <c r="N15" s="417"/>
      <c r="O15" s="418"/>
      <c r="P15" s="418"/>
      <c r="Q15" s="418"/>
      <c r="R15" s="418"/>
      <c r="S15" s="419"/>
      <c r="T15" s="420"/>
      <c r="U15" s="417"/>
      <c r="V15" s="418"/>
      <c r="W15" s="418"/>
      <c r="X15" s="418"/>
      <c r="Y15" s="418"/>
      <c r="Z15" s="419"/>
      <c r="AA15" s="420"/>
      <c r="AB15" s="417"/>
      <c r="AC15" s="418"/>
      <c r="AD15" s="418"/>
      <c r="AE15" s="418"/>
      <c r="AF15" s="418"/>
      <c r="AG15" s="419"/>
      <c r="AH15" s="420"/>
      <c r="AI15" s="417"/>
      <c r="AJ15" s="418"/>
      <c r="AK15" s="418"/>
      <c r="AL15" s="418"/>
      <c r="AM15" s="418"/>
      <c r="AN15" s="419"/>
      <c r="AO15" s="420"/>
      <c r="AP15" s="417"/>
      <c r="AQ15" s="418"/>
      <c r="AR15" s="418"/>
      <c r="AS15" s="418"/>
      <c r="AT15" s="418"/>
      <c r="AU15" s="419"/>
      <c r="AV15" s="420"/>
      <c r="AW15" s="421"/>
      <c r="AX15" s="418"/>
      <c r="AY15" s="418"/>
      <c r="AZ15" s="418"/>
      <c r="BA15" s="418"/>
      <c r="BB15" s="419"/>
      <c r="BC15" s="419"/>
      <c r="BD15" s="417"/>
      <c r="BE15" s="418"/>
      <c r="BF15" s="418"/>
      <c r="BG15" s="418"/>
      <c r="BH15" s="418"/>
      <c r="BI15" s="419"/>
      <c r="BJ15" s="420"/>
      <c r="BK15" s="417"/>
      <c r="BL15" s="418"/>
      <c r="BM15" s="418"/>
      <c r="BN15" s="418"/>
      <c r="BO15" s="418"/>
      <c r="BP15" s="419"/>
      <c r="BQ15" s="420"/>
      <c r="BR15" s="417"/>
      <c r="BS15" s="418"/>
      <c r="BT15" s="418"/>
      <c r="BU15" s="418"/>
      <c r="BV15" s="418"/>
      <c r="BW15" s="419"/>
      <c r="BX15" s="420"/>
      <c r="BY15" s="421"/>
      <c r="BZ15" s="418"/>
      <c r="CA15" s="418"/>
      <c r="CB15" s="418"/>
      <c r="CC15" s="418"/>
      <c r="CD15" s="419"/>
      <c r="CE15" s="419"/>
      <c r="CF15" s="417"/>
      <c r="CG15" s="418"/>
      <c r="CH15" s="418"/>
      <c r="CI15" s="418"/>
      <c r="CJ15" s="418"/>
      <c r="CK15" s="419"/>
      <c r="CL15" s="420"/>
      <c r="CM15" s="417"/>
      <c r="CN15" s="418"/>
      <c r="CO15" s="418"/>
      <c r="CP15" s="418"/>
      <c r="CQ15" s="418"/>
      <c r="CR15" s="419"/>
      <c r="CS15" s="420"/>
      <c r="CT15" s="417"/>
      <c r="CU15" s="418"/>
      <c r="CV15" s="418"/>
      <c r="CW15" s="418"/>
      <c r="CX15" s="418"/>
      <c r="CY15" s="419"/>
      <c r="CZ15" s="420"/>
      <c r="DA15" s="421"/>
      <c r="DB15" s="418"/>
      <c r="DC15" s="418"/>
      <c r="DD15" s="418"/>
      <c r="DE15" s="418"/>
      <c r="DF15" s="419"/>
      <c r="DG15" s="420"/>
      <c r="DH15" s="417"/>
      <c r="DI15" s="418"/>
      <c r="DJ15" s="418"/>
      <c r="DK15" s="418"/>
      <c r="DL15" s="418"/>
      <c r="DM15" s="419"/>
      <c r="DN15" s="420"/>
      <c r="DO15" s="417"/>
      <c r="DP15" s="418"/>
      <c r="DQ15" s="418"/>
      <c r="DR15" s="418"/>
      <c r="DS15" s="418"/>
      <c r="DT15" s="419"/>
      <c r="DU15" s="420"/>
      <c r="DV15" s="417"/>
      <c r="DW15" s="418"/>
      <c r="DX15" s="418"/>
      <c r="DY15" s="418"/>
      <c r="DZ15" s="418"/>
      <c r="EA15" s="419"/>
      <c r="EB15" s="420"/>
      <c r="EC15" s="417"/>
      <c r="ED15" s="418"/>
      <c r="EE15" s="418"/>
      <c r="EF15" s="418"/>
      <c r="EG15" s="418"/>
      <c r="EH15" s="419"/>
      <c r="EI15" s="420"/>
      <c r="EJ15" s="417"/>
      <c r="EK15" s="418"/>
      <c r="EL15" s="418"/>
      <c r="EM15" s="418"/>
      <c r="EN15" s="418"/>
      <c r="EO15" s="419"/>
      <c r="EP15" s="420"/>
      <c r="EQ15" s="417"/>
      <c r="ER15" s="418"/>
      <c r="ES15" s="418"/>
      <c r="ET15" s="418"/>
      <c r="EU15" s="418"/>
      <c r="EV15" s="419"/>
      <c r="EW15" s="420"/>
      <c r="EX15" s="417"/>
      <c r="EY15" s="418"/>
      <c r="EZ15" s="418"/>
      <c r="FA15" s="418"/>
      <c r="FB15" s="418"/>
      <c r="FC15" s="419"/>
      <c r="FD15" s="420"/>
      <c r="FE15" s="417"/>
      <c r="FF15" s="418"/>
      <c r="FG15" s="418"/>
      <c r="FH15" s="418"/>
      <c r="FI15" s="418"/>
      <c r="FJ15" s="419"/>
      <c r="FK15" s="422"/>
      <c r="FL15" s="388" t="str">
        <f t="shared" si="0"/>
        <v/>
      </c>
      <c r="FM15" s="379" t="str">
        <f t="shared" si="1"/>
        <v/>
      </c>
      <c r="FN15" s="379" t="str">
        <f t="shared" si="2"/>
        <v/>
      </c>
      <c r="FO15" s="379" t="str">
        <f t="shared" si="3"/>
        <v/>
      </c>
      <c r="FP15" s="389" t="str">
        <f t="shared" si="4"/>
        <v/>
      </c>
      <c r="FQ15" s="390"/>
    </row>
    <row r="16" spans="2:173" ht="15.75" customHeight="1" x14ac:dyDescent="0.5">
      <c r="B16" s="379">
        <v>10</v>
      </c>
      <c r="C16" s="461" t="str">
        <f>IF(นักเรียน!C15="","",นักเรียน!C15)</f>
        <v/>
      </c>
      <c r="D16" s="461" t="str">
        <f>IF(นักเรียน!D15="","",นักเรียน!D15)</f>
        <v/>
      </c>
      <c r="E16" s="380" t="str">
        <f>IF(นักเรียน!E15="","",นักเรียน!E15)</f>
        <v/>
      </c>
      <c r="F16" s="379" t="str">
        <f>IF(นักเรียน!E15="","",นักเรียน!B15)</f>
        <v/>
      </c>
      <c r="G16" s="417"/>
      <c r="H16" s="418"/>
      <c r="I16" s="418"/>
      <c r="J16" s="418"/>
      <c r="K16" s="418"/>
      <c r="L16" s="419"/>
      <c r="M16" s="419"/>
      <c r="N16" s="417"/>
      <c r="O16" s="418"/>
      <c r="P16" s="418"/>
      <c r="Q16" s="418"/>
      <c r="R16" s="418"/>
      <c r="S16" s="419"/>
      <c r="T16" s="420"/>
      <c r="U16" s="417"/>
      <c r="V16" s="418"/>
      <c r="W16" s="418"/>
      <c r="X16" s="418"/>
      <c r="Y16" s="418"/>
      <c r="Z16" s="419"/>
      <c r="AA16" s="420"/>
      <c r="AB16" s="417"/>
      <c r="AC16" s="418"/>
      <c r="AD16" s="418"/>
      <c r="AE16" s="418"/>
      <c r="AF16" s="418"/>
      <c r="AG16" s="419"/>
      <c r="AH16" s="420"/>
      <c r="AI16" s="417"/>
      <c r="AJ16" s="418"/>
      <c r="AK16" s="418"/>
      <c r="AL16" s="418"/>
      <c r="AM16" s="418"/>
      <c r="AN16" s="419"/>
      <c r="AO16" s="420"/>
      <c r="AP16" s="417"/>
      <c r="AQ16" s="418"/>
      <c r="AR16" s="418"/>
      <c r="AS16" s="418"/>
      <c r="AT16" s="418"/>
      <c r="AU16" s="419"/>
      <c r="AV16" s="420"/>
      <c r="AW16" s="421"/>
      <c r="AX16" s="418"/>
      <c r="AY16" s="418"/>
      <c r="AZ16" s="418"/>
      <c r="BA16" s="418"/>
      <c r="BB16" s="419"/>
      <c r="BC16" s="419"/>
      <c r="BD16" s="417"/>
      <c r="BE16" s="418"/>
      <c r="BF16" s="418"/>
      <c r="BG16" s="418"/>
      <c r="BH16" s="418"/>
      <c r="BI16" s="419"/>
      <c r="BJ16" s="420"/>
      <c r="BK16" s="417"/>
      <c r="BL16" s="418"/>
      <c r="BM16" s="418"/>
      <c r="BN16" s="418"/>
      <c r="BO16" s="418"/>
      <c r="BP16" s="419"/>
      <c r="BQ16" s="420"/>
      <c r="BR16" s="417"/>
      <c r="BS16" s="418"/>
      <c r="BT16" s="418"/>
      <c r="BU16" s="418"/>
      <c r="BV16" s="418"/>
      <c r="BW16" s="419"/>
      <c r="BX16" s="420"/>
      <c r="BY16" s="421"/>
      <c r="BZ16" s="418"/>
      <c r="CA16" s="418"/>
      <c r="CB16" s="418"/>
      <c r="CC16" s="418"/>
      <c r="CD16" s="419"/>
      <c r="CE16" s="419"/>
      <c r="CF16" s="417"/>
      <c r="CG16" s="418"/>
      <c r="CH16" s="418"/>
      <c r="CI16" s="418"/>
      <c r="CJ16" s="418"/>
      <c r="CK16" s="419"/>
      <c r="CL16" s="420"/>
      <c r="CM16" s="417"/>
      <c r="CN16" s="418"/>
      <c r="CO16" s="418"/>
      <c r="CP16" s="418"/>
      <c r="CQ16" s="418"/>
      <c r="CR16" s="419"/>
      <c r="CS16" s="420"/>
      <c r="CT16" s="417"/>
      <c r="CU16" s="418"/>
      <c r="CV16" s="418"/>
      <c r="CW16" s="418"/>
      <c r="CX16" s="418"/>
      <c r="CY16" s="419"/>
      <c r="CZ16" s="420"/>
      <c r="DA16" s="421"/>
      <c r="DB16" s="418"/>
      <c r="DC16" s="418"/>
      <c r="DD16" s="418"/>
      <c r="DE16" s="418"/>
      <c r="DF16" s="419"/>
      <c r="DG16" s="420"/>
      <c r="DH16" s="417"/>
      <c r="DI16" s="418"/>
      <c r="DJ16" s="418"/>
      <c r="DK16" s="418"/>
      <c r="DL16" s="418"/>
      <c r="DM16" s="419"/>
      <c r="DN16" s="420"/>
      <c r="DO16" s="417"/>
      <c r="DP16" s="418"/>
      <c r="DQ16" s="418"/>
      <c r="DR16" s="418"/>
      <c r="DS16" s="418"/>
      <c r="DT16" s="419"/>
      <c r="DU16" s="420"/>
      <c r="DV16" s="417"/>
      <c r="DW16" s="418"/>
      <c r="DX16" s="418"/>
      <c r="DY16" s="418"/>
      <c r="DZ16" s="418"/>
      <c r="EA16" s="419"/>
      <c r="EB16" s="420"/>
      <c r="EC16" s="417"/>
      <c r="ED16" s="418"/>
      <c r="EE16" s="418"/>
      <c r="EF16" s="418"/>
      <c r="EG16" s="418"/>
      <c r="EH16" s="419"/>
      <c r="EI16" s="420"/>
      <c r="EJ16" s="417"/>
      <c r="EK16" s="418"/>
      <c r="EL16" s="418"/>
      <c r="EM16" s="418"/>
      <c r="EN16" s="418"/>
      <c r="EO16" s="419"/>
      <c r="EP16" s="420"/>
      <c r="EQ16" s="417"/>
      <c r="ER16" s="418"/>
      <c r="ES16" s="418"/>
      <c r="ET16" s="418"/>
      <c r="EU16" s="418"/>
      <c r="EV16" s="419"/>
      <c r="EW16" s="420"/>
      <c r="EX16" s="417"/>
      <c r="EY16" s="418"/>
      <c r="EZ16" s="418"/>
      <c r="FA16" s="418"/>
      <c r="FB16" s="418"/>
      <c r="FC16" s="419"/>
      <c r="FD16" s="420"/>
      <c r="FE16" s="417"/>
      <c r="FF16" s="418"/>
      <c r="FG16" s="418"/>
      <c r="FH16" s="418"/>
      <c r="FI16" s="418"/>
      <c r="FJ16" s="419"/>
      <c r="FK16" s="422"/>
      <c r="FL16" s="388" t="str">
        <f t="shared" si="0"/>
        <v/>
      </c>
      <c r="FM16" s="379" t="str">
        <f t="shared" si="1"/>
        <v/>
      </c>
      <c r="FN16" s="379" t="str">
        <f t="shared" si="2"/>
        <v/>
      </c>
      <c r="FO16" s="379" t="str">
        <f t="shared" si="3"/>
        <v/>
      </c>
      <c r="FP16" s="389" t="str">
        <f t="shared" si="4"/>
        <v/>
      </c>
      <c r="FQ16" s="390"/>
    </row>
    <row r="17" spans="2:173" ht="15.75" customHeight="1" x14ac:dyDescent="0.5">
      <c r="B17" s="379">
        <v>11</v>
      </c>
      <c r="C17" s="461" t="str">
        <f>IF(นักเรียน!C16="","",นักเรียน!C16)</f>
        <v/>
      </c>
      <c r="D17" s="461" t="str">
        <f>IF(นักเรียน!D16="","",นักเรียน!D16)</f>
        <v/>
      </c>
      <c r="E17" s="380" t="str">
        <f>IF(นักเรียน!E16="","",นักเรียน!E16)</f>
        <v/>
      </c>
      <c r="F17" s="379" t="str">
        <f>IF(นักเรียน!E16="","",นักเรียน!B16)</f>
        <v/>
      </c>
      <c r="G17" s="417"/>
      <c r="H17" s="418"/>
      <c r="I17" s="418"/>
      <c r="J17" s="418"/>
      <c r="K17" s="418"/>
      <c r="L17" s="419"/>
      <c r="M17" s="419"/>
      <c r="N17" s="417"/>
      <c r="O17" s="418"/>
      <c r="P17" s="418"/>
      <c r="Q17" s="418"/>
      <c r="R17" s="418"/>
      <c r="S17" s="419"/>
      <c r="T17" s="420"/>
      <c r="U17" s="417"/>
      <c r="V17" s="418"/>
      <c r="W17" s="418"/>
      <c r="X17" s="418"/>
      <c r="Y17" s="418"/>
      <c r="Z17" s="419"/>
      <c r="AA17" s="420"/>
      <c r="AB17" s="417"/>
      <c r="AC17" s="418"/>
      <c r="AD17" s="418"/>
      <c r="AE17" s="418"/>
      <c r="AF17" s="418"/>
      <c r="AG17" s="419"/>
      <c r="AH17" s="420"/>
      <c r="AI17" s="417"/>
      <c r="AJ17" s="418"/>
      <c r="AK17" s="418"/>
      <c r="AL17" s="418"/>
      <c r="AM17" s="418"/>
      <c r="AN17" s="419"/>
      <c r="AO17" s="420"/>
      <c r="AP17" s="417"/>
      <c r="AQ17" s="418"/>
      <c r="AR17" s="418"/>
      <c r="AS17" s="418"/>
      <c r="AT17" s="418"/>
      <c r="AU17" s="419"/>
      <c r="AV17" s="420"/>
      <c r="AW17" s="421"/>
      <c r="AX17" s="418"/>
      <c r="AY17" s="418"/>
      <c r="AZ17" s="418"/>
      <c r="BA17" s="418"/>
      <c r="BB17" s="419"/>
      <c r="BC17" s="419"/>
      <c r="BD17" s="417"/>
      <c r="BE17" s="418"/>
      <c r="BF17" s="418"/>
      <c r="BG17" s="418"/>
      <c r="BH17" s="418"/>
      <c r="BI17" s="419"/>
      <c r="BJ17" s="420"/>
      <c r="BK17" s="417"/>
      <c r="BL17" s="418"/>
      <c r="BM17" s="418"/>
      <c r="BN17" s="418"/>
      <c r="BO17" s="418"/>
      <c r="BP17" s="419"/>
      <c r="BQ17" s="420"/>
      <c r="BR17" s="417"/>
      <c r="BS17" s="418"/>
      <c r="BT17" s="418"/>
      <c r="BU17" s="418"/>
      <c r="BV17" s="418"/>
      <c r="BW17" s="419"/>
      <c r="BX17" s="420"/>
      <c r="BY17" s="421"/>
      <c r="BZ17" s="418"/>
      <c r="CA17" s="418"/>
      <c r="CB17" s="418"/>
      <c r="CC17" s="418"/>
      <c r="CD17" s="419"/>
      <c r="CE17" s="419"/>
      <c r="CF17" s="417"/>
      <c r="CG17" s="418"/>
      <c r="CH17" s="418"/>
      <c r="CI17" s="418"/>
      <c r="CJ17" s="418"/>
      <c r="CK17" s="419"/>
      <c r="CL17" s="420"/>
      <c r="CM17" s="417"/>
      <c r="CN17" s="418"/>
      <c r="CO17" s="418"/>
      <c r="CP17" s="418"/>
      <c r="CQ17" s="418"/>
      <c r="CR17" s="419"/>
      <c r="CS17" s="420"/>
      <c r="CT17" s="417"/>
      <c r="CU17" s="418"/>
      <c r="CV17" s="418"/>
      <c r="CW17" s="418"/>
      <c r="CX17" s="418"/>
      <c r="CY17" s="419"/>
      <c r="CZ17" s="420"/>
      <c r="DA17" s="421"/>
      <c r="DB17" s="418"/>
      <c r="DC17" s="418"/>
      <c r="DD17" s="418"/>
      <c r="DE17" s="418"/>
      <c r="DF17" s="419"/>
      <c r="DG17" s="420"/>
      <c r="DH17" s="417"/>
      <c r="DI17" s="418"/>
      <c r="DJ17" s="418"/>
      <c r="DK17" s="418"/>
      <c r="DL17" s="418"/>
      <c r="DM17" s="419"/>
      <c r="DN17" s="420"/>
      <c r="DO17" s="417"/>
      <c r="DP17" s="418"/>
      <c r="DQ17" s="418"/>
      <c r="DR17" s="418"/>
      <c r="DS17" s="418"/>
      <c r="DT17" s="419"/>
      <c r="DU17" s="420"/>
      <c r="DV17" s="417"/>
      <c r="DW17" s="418"/>
      <c r="DX17" s="418"/>
      <c r="DY17" s="418"/>
      <c r="DZ17" s="418"/>
      <c r="EA17" s="419"/>
      <c r="EB17" s="420"/>
      <c r="EC17" s="417"/>
      <c r="ED17" s="418"/>
      <c r="EE17" s="418"/>
      <c r="EF17" s="418"/>
      <c r="EG17" s="418"/>
      <c r="EH17" s="419"/>
      <c r="EI17" s="420"/>
      <c r="EJ17" s="417"/>
      <c r="EK17" s="418"/>
      <c r="EL17" s="418"/>
      <c r="EM17" s="418"/>
      <c r="EN17" s="418"/>
      <c r="EO17" s="419"/>
      <c r="EP17" s="420"/>
      <c r="EQ17" s="417"/>
      <c r="ER17" s="418"/>
      <c r="ES17" s="418"/>
      <c r="ET17" s="418"/>
      <c r="EU17" s="418"/>
      <c r="EV17" s="419"/>
      <c r="EW17" s="420"/>
      <c r="EX17" s="417"/>
      <c r="EY17" s="418"/>
      <c r="EZ17" s="418"/>
      <c r="FA17" s="418"/>
      <c r="FB17" s="418"/>
      <c r="FC17" s="419"/>
      <c r="FD17" s="420"/>
      <c r="FE17" s="417"/>
      <c r="FF17" s="418"/>
      <c r="FG17" s="418"/>
      <c r="FH17" s="418"/>
      <c r="FI17" s="418"/>
      <c r="FJ17" s="419"/>
      <c r="FK17" s="422"/>
      <c r="FL17" s="388" t="str">
        <f t="shared" si="0"/>
        <v/>
      </c>
      <c r="FM17" s="379" t="str">
        <f t="shared" si="1"/>
        <v/>
      </c>
      <c r="FN17" s="379" t="str">
        <f t="shared" si="2"/>
        <v/>
      </c>
      <c r="FO17" s="379" t="str">
        <f t="shared" si="3"/>
        <v/>
      </c>
      <c r="FP17" s="389" t="str">
        <f t="shared" si="4"/>
        <v/>
      </c>
      <c r="FQ17" s="390"/>
    </row>
    <row r="18" spans="2:173" ht="15.75" customHeight="1" x14ac:dyDescent="0.5">
      <c r="B18" s="379">
        <v>12</v>
      </c>
      <c r="C18" s="461" t="str">
        <f>IF(นักเรียน!C17="","",นักเรียน!C17)</f>
        <v/>
      </c>
      <c r="D18" s="461" t="str">
        <f>IF(นักเรียน!D17="","",นักเรียน!D17)</f>
        <v/>
      </c>
      <c r="E18" s="380" t="str">
        <f>IF(นักเรียน!E17="","",นักเรียน!E17)</f>
        <v/>
      </c>
      <c r="F18" s="379" t="str">
        <f>IF(นักเรียน!E17="","",นักเรียน!B17)</f>
        <v/>
      </c>
      <c r="G18" s="417"/>
      <c r="H18" s="418"/>
      <c r="I18" s="418"/>
      <c r="J18" s="418"/>
      <c r="K18" s="418"/>
      <c r="L18" s="419"/>
      <c r="M18" s="419"/>
      <c r="N18" s="417"/>
      <c r="O18" s="418"/>
      <c r="P18" s="418"/>
      <c r="Q18" s="418"/>
      <c r="R18" s="418"/>
      <c r="S18" s="419"/>
      <c r="T18" s="420"/>
      <c r="U18" s="417"/>
      <c r="V18" s="418"/>
      <c r="W18" s="418"/>
      <c r="X18" s="418"/>
      <c r="Y18" s="418"/>
      <c r="Z18" s="419"/>
      <c r="AA18" s="420"/>
      <c r="AB18" s="417"/>
      <c r="AC18" s="418"/>
      <c r="AD18" s="418"/>
      <c r="AE18" s="418"/>
      <c r="AF18" s="418"/>
      <c r="AG18" s="419"/>
      <c r="AH18" s="420"/>
      <c r="AI18" s="417"/>
      <c r="AJ18" s="418"/>
      <c r="AK18" s="418"/>
      <c r="AL18" s="418"/>
      <c r="AM18" s="418"/>
      <c r="AN18" s="419"/>
      <c r="AO18" s="420"/>
      <c r="AP18" s="417"/>
      <c r="AQ18" s="418"/>
      <c r="AR18" s="418"/>
      <c r="AS18" s="418"/>
      <c r="AT18" s="418"/>
      <c r="AU18" s="419"/>
      <c r="AV18" s="420"/>
      <c r="AW18" s="421"/>
      <c r="AX18" s="418"/>
      <c r="AY18" s="418"/>
      <c r="AZ18" s="418"/>
      <c r="BA18" s="418"/>
      <c r="BB18" s="419"/>
      <c r="BC18" s="419"/>
      <c r="BD18" s="417"/>
      <c r="BE18" s="418"/>
      <c r="BF18" s="418"/>
      <c r="BG18" s="418"/>
      <c r="BH18" s="418"/>
      <c r="BI18" s="419"/>
      <c r="BJ18" s="420"/>
      <c r="BK18" s="417"/>
      <c r="BL18" s="418"/>
      <c r="BM18" s="418"/>
      <c r="BN18" s="418"/>
      <c r="BO18" s="418"/>
      <c r="BP18" s="419"/>
      <c r="BQ18" s="420"/>
      <c r="BR18" s="417"/>
      <c r="BS18" s="418"/>
      <c r="BT18" s="418"/>
      <c r="BU18" s="418"/>
      <c r="BV18" s="418"/>
      <c r="BW18" s="419"/>
      <c r="BX18" s="420"/>
      <c r="BY18" s="421"/>
      <c r="BZ18" s="418"/>
      <c r="CA18" s="418"/>
      <c r="CB18" s="418"/>
      <c r="CC18" s="418"/>
      <c r="CD18" s="419"/>
      <c r="CE18" s="419"/>
      <c r="CF18" s="417"/>
      <c r="CG18" s="418"/>
      <c r="CH18" s="418"/>
      <c r="CI18" s="418"/>
      <c r="CJ18" s="418"/>
      <c r="CK18" s="419"/>
      <c r="CL18" s="420"/>
      <c r="CM18" s="417"/>
      <c r="CN18" s="418"/>
      <c r="CO18" s="418"/>
      <c r="CP18" s="418"/>
      <c r="CQ18" s="418"/>
      <c r="CR18" s="419"/>
      <c r="CS18" s="420"/>
      <c r="CT18" s="417"/>
      <c r="CU18" s="418"/>
      <c r="CV18" s="418"/>
      <c r="CW18" s="418"/>
      <c r="CX18" s="418"/>
      <c r="CY18" s="419"/>
      <c r="CZ18" s="420"/>
      <c r="DA18" s="421"/>
      <c r="DB18" s="418"/>
      <c r="DC18" s="418"/>
      <c r="DD18" s="418"/>
      <c r="DE18" s="418"/>
      <c r="DF18" s="419"/>
      <c r="DG18" s="420"/>
      <c r="DH18" s="417"/>
      <c r="DI18" s="418"/>
      <c r="DJ18" s="418"/>
      <c r="DK18" s="418"/>
      <c r="DL18" s="418"/>
      <c r="DM18" s="419"/>
      <c r="DN18" s="420"/>
      <c r="DO18" s="417"/>
      <c r="DP18" s="418"/>
      <c r="DQ18" s="418"/>
      <c r="DR18" s="418"/>
      <c r="DS18" s="418"/>
      <c r="DT18" s="419"/>
      <c r="DU18" s="420"/>
      <c r="DV18" s="417"/>
      <c r="DW18" s="418"/>
      <c r="DX18" s="418"/>
      <c r="DY18" s="418"/>
      <c r="DZ18" s="418"/>
      <c r="EA18" s="419"/>
      <c r="EB18" s="420"/>
      <c r="EC18" s="417"/>
      <c r="ED18" s="418"/>
      <c r="EE18" s="418"/>
      <c r="EF18" s="418"/>
      <c r="EG18" s="418"/>
      <c r="EH18" s="419"/>
      <c r="EI18" s="420"/>
      <c r="EJ18" s="417"/>
      <c r="EK18" s="418"/>
      <c r="EL18" s="418"/>
      <c r="EM18" s="418"/>
      <c r="EN18" s="418"/>
      <c r="EO18" s="419"/>
      <c r="EP18" s="420"/>
      <c r="EQ18" s="417"/>
      <c r="ER18" s="418"/>
      <c r="ES18" s="418"/>
      <c r="ET18" s="418"/>
      <c r="EU18" s="418"/>
      <c r="EV18" s="419"/>
      <c r="EW18" s="420"/>
      <c r="EX18" s="417"/>
      <c r="EY18" s="418"/>
      <c r="EZ18" s="418"/>
      <c r="FA18" s="418"/>
      <c r="FB18" s="418"/>
      <c r="FC18" s="419"/>
      <c r="FD18" s="420"/>
      <c r="FE18" s="417"/>
      <c r="FF18" s="418"/>
      <c r="FG18" s="418"/>
      <c r="FH18" s="418"/>
      <c r="FI18" s="418"/>
      <c r="FJ18" s="419"/>
      <c r="FK18" s="422"/>
      <c r="FL18" s="388" t="str">
        <f t="shared" si="0"/>
        <v/>
      </c>
      <c r="FM18" s="379" t="str">
        <f t="shared" si="1"/>
        <v/>
      </c>
      <c r="FN18" s="379" t="str">
        <f t="shared" si="2"/>
        <v/>
      </c>
      <c r="FO18" s="379" t="str">
        <f t="shared" si="3"/>
        <v/>
      </c>
      <c r="FP18" s="389" t="str">
        <f t="shared" si="4"/>
        <v/>
      </c>
      <c r="FQ18" s="390"/>
    </row>
    <row r="19" spans="2:173" ht="15.75" customHeight="1" x14ac:dyDescent="0.5">
      <c r="B19" s="379">
        <v>13</v>
      </c>
      <c r="C19" s="461" t="str">
        <f>IF(นักเรียน!C18="","",นักเรียน!C18)</f>
        <v/>
      </c>
      <c r="D19" s="461" t="str">
        <f>IF(นักเรียน!D18="","",นักเรียน!D18)</f>
        <v/>
      </c>
      <c r="E19" s="380" t="str">
        <f>IF(นักเรียน!E18="","",นักเรียน!E18)</f>
        <v/>
      </c>
      <c r="F19" s="379" t="str">
        <f>IF(นักเรียน!E18="","",นักเรียน!B18)</f>
        <v/>
      </c>
      <c r="G19" s="417"/>
      <c r="H19" s="418"/>
      <c r="I19" s="418"/>
      <c r="J19" s="418"/>
      <c r="K19" s="418"/>
      <c r="L19" s="419"/>
      <c r="M19" s="419"/>
      <c r="N19" s="417"/>
      <c r="O19" s="418"/>
      <c r="P19" s="418"/>
      <c r="Q19" s="418"/>
      <c r="R19" s="418"/>
      <c r="S19" s="419"/>
      <c r="T19" s="420"/>
      <c r="U19" s="417"/>
      <c r="V19" s="418"/>
      <c r="W19" s="418"/>
      <c r="X19" s="418"/>
      <c r="Y19" s="418"/>
      <c r="Z19" s="419"/>
      <c r="AA19" s="420"/>
      <c r="AB19" s="417"/>
      <c r="AC19" s="418"/>
      <c r="AD19" s="418"/>
      <c r="AE19" s="418"/>
      <c r="AF19" s="418"/>
      <c r="AG19" s="419"/>
      <c r="AH19" s="420"/>
      <c r="AI19" s="417"/>
      <c r="AJ19" s="418"/>
      <c r="AK19" s="418"/>
      <c r="AL19" s="418"/>
      <c r="AM19" s="418"/>
      <c r="AN19" s="419"/>
      <c r="AO19" s="420"/>
      <c r="AP19" s="417"/>
      <c r="AQ19" s="418"/>
      <c r="AR19" s="418"/>
      <c r="AS19" s="418"/>
      <c r="AT19" s="418"/>
      <c r="AU19" s="419"/>
      <c r="AV19" s="420"/>
      <c r="AW19" s="421"/>
      <c r="AX19" s="418"/>
      <c r="AY19" s="418"/>
      <c r="AZ19" s="418"/>
      <c r="BA19" s="418"/>
      <c r="BB19" s="419"/>
      <c r="BC19" s="419"/>
      <c r="BD19" s="417"/>
      <c r="BE19" s="418"/>
      <c r="BF19" s="418"/>
      <c r="BG19" s="418"/>
      <c r="BH19" s="418"/>
      <c r="BI19" s="419"/>
      <c r="BJ19" s="420"/>
      <c r="BK19" s="417"/>
      <c r="BL19" s="418"/>
      <c r="BM19" s="418"/>
      <c r="BN19" s="418"/>
      <c r="BO19" s="418"/>
      <c r="BP19" s="419"/>
      <c r="BQ19" s="420"/>
      <c r="BR19" s="417"/>
      <c r="BS19" s="418"/>
      <c r="BT19" s="418"/>
      <c r="BU19" s="418"/>
      <c r="BV19" s="418"/>
      <c r="BW19" s="419"/>
      <c r="BX19" s="420"/>
      <c r="BY19" s="421"/>
      <c r="BZ19" s="418"/>
      <c r="CA19" s="418"/>
      <c r="CB19" s="418"/>
      <c r="CC19" s="418"/>
      <c r="CD19" s="419"/>
      <c r="CE19" s="419"/>
      <c r="CF19" s="417"/>
      <c r="CG19" s="418"/>
      <c r="CH19" s="418"/>
      <c r="CI19" s="418"/>
      <c r="CJ19" s="418"/>
      <c r="CK19" s="419"/>
      <c r="CL19" s="420"/>
      <c r="CM19" s="417"/>
      <c r="CN19" s="418"/>
      <c r="CO19" s="418"/>
      <c r="CP19" s="418"/>
      <c r="CQ19" s="418"/>
      <c r="CR19" s="419"/>
      <c r="CS19" s="420"/>
      <c r="CT19" s="417"/>
      <c r="CU19" s="418"/>
      <c r="CV19" s="418"/>
      <c r="CW19" s="418"/>
      <c r="CX19" s="418"/>
      <c r="CY19" s="419"/>
      <c r="CZ19" s="420"/>
      <c r="DA19" s="421"/>
      <c r="DB19" s="418"/>
      <c r="DC19" s="418"/>
      <c r="DD19" s="418"/>
      <c r="DE19" s="418"/>
      <c r="DF19" s="419"/>
      <c r="DG19" s="420"/>
      <c r="DH19" s="417"/>
      <c r="DI19" s="418"/>
      <c r="DJ19" s="418"/>
      <c r="DK19" s="418"/>
      <c r="DL19" s="418"/>
      <c r="DM19" s="419"/>
      <c r="DN19" s="420"/>
      <c r="DO19" s="417"/>
      <c r="DP19" s="418"/>
      <c r="DQ19" s="418"/>
      <c r="DR19" s="418"/>
      <c r="DS19" s="418"/>
      <c r="DT19" s="419"/>
      <c r="DU19" s="420"/>
      <c r="DV19" s="417"/>
      <c r="DW19" s="418"/>
      <c r="DX19" s="418"/>
      <c r="DY19" s="418"/>
      <c r="DZ19" s="418"/>
      <c r="EA19" s="419"/>
      <c r="EB19" s="420"/>
      <c r="EC19" s="417"/>
      <c r="ED19" s="418"/>
      <c r="EE19" s="418"/>
      <c r="EF19" s="418"/>
      <c r="EG19" s="418"/>
      <c r="EH19" s="419"/>
      <c r="EI19" s="420"/>
      <c r="EJ19" s="417"/>
      <c r="EK19" s="418"/>
      <c r="EL19" s="418"/>
      <c r="EM19" s="418"/>
      <c r="EN19" s="418"/>
      <c r="EO19" s="419"/>
      <c r="EP19" s="420"/>
      <c r="EQ19" s="417"/>
      <c r="ER19" s="418"/>
      <c r="ES19" s="418"/>
      <c r="ET19" s="418"/>
      <c r="EU19" s="418"/>
      <c r="EV19" s="419"/>
      <c r="EW19" s="420"/>
      <c r="EX19" s="417"/>
      <c r="EY19" s="418"/>
      <c r="EZ19" s="418"/>
      <c r="FA19" s="418"/>
      <c r="FB19" s="418"/>
      <c r="FC19" s="419"/>
      <c r="FD19" s="420"/>
      <c r="FE19" s="417"/>
      <c r="FF19" s="418"/>
      <c r="FG19" s="418"/>
      <c r="FH19" s="418"/>
      <c r="FI19" s="418"/>
      <c r="FJ19" s="419"/>
      <c r="FK19" s="422"/>
      <c r="FL19" s="388" t="str">
        <f t="shared" si="0"/>
        <v/>
      </c>
      <c r="FM19" s="379" t="str">
        <f t="shared" si="1"/>
        <v/>
      </c>
      <c r="FN19" s="379" t="str">
        <f t="shared" si="2"/>
        <v/>
      </c>
      <c r="FO19" s="379" t="str">
        <f t="shared" si="3"/>
        <v/>
      </c>
      <c r="FP19" s="389" t="str">
        <f t="shared" si="4"/>
        <v/>
      </c>
      <c r="FQ19" s="390"/>
    </row>
    <row r="20" spans="2:173" ht="15.75" customHeight="1" x14ac:dyDescent="0.5">
      <c r="B20" s="379">
        <v>14</v>
      </c>
      <c r="C20" s="461" t="str">
        <f>IF(นักเรียน!C19="","",นักเรียน!C19)</f>
        <v/>
      </c>
      <c r="D20" s="461" t="str">
        <f>IF(นักเรียน!D19="","",นักเรียน!D19)</f>
        <v/>
      </c>
      <c r="E20" s="380" t="str">
        <f>IF(นักเรียน!E19="","",นักเรียน!E19)</f>
        <v/>
      </c>
      <c r="F20" s="379" t="str">
        <f>IF(นักเรียน!E19="","",นักเรียน!B19)</f>
        <v/>
      </c>
      <c r="G20" s="417"/>
      <c r="H20" s="418"/>
      <c r="I20" s="418"/>
      <c r="J20" s="418"/>
      <c r="K20" s="418"/>
      <c r="L20" s="419"/>
      <c r="M20" s="419"/>
      <c r="N20" s="417"/>
      <c r="O20" s="418"/>
      <c r="P20" s="418"/>
      <c r="Q20" s="418"/>
      <c r="R20" s="418"/>
      <c r="S20" s="419"/>
      <c r="T20" s="420"/>
      <c r="U20" s="417"/>
      <c r="V20" s="418"/>
      <c r="W20" s="418"/>
      <c r="X20" s="418"/>
      <c r="Y20" s="418"/>
      <c r="Z20" s="419"/>
      <c r="AA20" s="420"/>
      <c r="AB20" s="417"/>
      <c r="AC20" s="418"/>
      <c r="AD20" s="418"/>
      <c r="AE20" s="418"/>
      <c r="AF20" s="418"/>
      <c r="AG20" s="419"/>
      <c r="AH20" s="420"/>
      <c r="AI20" s="417"/>
      <c r="AJ20" s="418"/>
      <c r="AK20" s="418"/>
      <c r="AL20" s="418"/>
      <c r="AM20" s="418"/>
      <c r="AN20" s="419"/>
      <c r="AO20" s="420"/>
      <c r="AP20" s="417"/>
      <c r="AQ20" s="418"/>
      <c r="AR20" s="418"/>
      <c r="AS20" s="418"/>
      <c r="AT20" s="418"/>
      <c r="AU20" s="419"/>
      <c r="AV20" s="420"/>
      <c r="AW20" s="421"/>
      <c r="AX20" s="418"/>
      <c r="AY20" s="418"/>
      <c r="AZ20" s="418"/>
      <c r="BA20" s="418"/>
      <c r="BB20" s="419"/>
      <c r="BC20" s="419"/>
      <c r="BD20" s="417"/>
      <c r="BE20" s="418"/>
      <c r="BF20" s="418"/>
      <c r="BG20" s="418"/>
      <c r="BH20" s="418"/>
      <c r="BI20" s="419"/>
      <c r="BJ20" s="420"/>
      <c r="BK20" s="417"/>
      <c r="BL20" s="418"/>
      <c r="BM20" s="418"/>
      <c r="BN20" s="418"/>
      <c r="BO20" s="418"/>
      <c r="BP20" s="419"/>
      <c r="BQ20" s="420"/>
      <c r="BR20" s="417"/>
      <c r="BS20" s="418"/>
      <c r="BT20" s="418"/>
      <c r="BU20" s="418"/>
      <c r="BV20" s="418"/>
      <c r="BW20" s="419"/>
      <c r="BX20" s="420"/>
      <c r="BY20" s="421"/>
      <c r="BZ20" s="418"/>
      <c r="CA20" s="418"/>
      <c r="CB20" s="418"/>
      <c r="CC20" s="418"/>
      <c r="CD20" s="419"/>
      <c r="CE20" s="419"/>
      <c r="CF20" s="417"/>
      <c r="CG20" s="418"/>
      <c r="CH20" s="418"/>
      <c r="CI20" s="418"/>
      <c r="CJ20" s="418"/>
      <c r="CK20" s="419"/>
      <c r="CL20" s="420"/>
      <c r="CM20" s="417"/>
      <c r="CN20" s="418"/>
      <c r="CO20" s="418"/>
      <c r="CP20" s="418"/>
      <c r="CQ20" s="418"/>
      <c r="CR20" s="419"/>
      <c r="CS20" s="420"/>
      <c r="CT20" s="417"/>
      <c r="CU20" s="418"/>
      <c r="CV20" s="418"/>
      <c r="CW20" s="418"/>
      <c r="CX20" s="418"/>
      <c r="CY20" s="419"/>
      <c r="CZ20" s="420"/>
      <c r="DA20" s="421"/>
      <c r="DB20" s="418"/>
      <c r="DC20" s="418"/>
      <c r="DD20" s="418"/>
      <c r="DE20" s="418"/>
      <c r="DF20" s="419"/>
      <c r="DG20" s="420"/>
      <c r="DH20" s="417"/>
      <c r="DI20" s="418"/>
      <c r="DJ20" s="418"/>
      <c r="DK20" s="418"/>
      <c r="DL20" s="418"/>
      <c r="DM20" s="419"/>
      <c r="DN20" s="420"/>
      <c r="DO20" s="417"/>
      <c r="DP20" s="418"/>
      <c r="DQ20" s="418"/>
      <c r="DR20" s="418"/>
      <c r="DS20" s="418"/>
      <c r="DT20" s="419"/>
      <c r="DU20" s="420"/>
      <c r="DV20" s="417"/>
      <c r="DW20" s="418"/>
      <c r="DX20" s="418"/>
      <c r="DY20" s="418"/>
      <c r="DZ20" s="418"/>
      <c r="EA20" s="419"/>
      <c r="EB20" s="420"/>
      <c r="EC20" s="417"/>
      <c r="ED20" s="418"/>
      <c r="EE20" s="418"/>
      <c r="EF20" s="418"/>
      <c r="EG20" s="418"/>
      <c r="EH20" s="419"/>
      <c r="EI20" s="420"/>
      <c r="EJ20" s="417"/>
      <c r="EK20" s="418"/>
      <c r="EL20" s="418"/>
      <c r="EM20" s="418"/>
      <c r="EN20" s="418"/>
      <c r="EO20" s="419"/>
      <c r="EP20" s="420"/>
      <c r="EQ20" s="417"/>
      <c r="ER20" s="418"/>
      <c r="ES20" s="418"/>
      <c r="ET20" s="418"/>
      <c r="EU20" s="418"/>
      <c r="EV20" s="419"/>
      <c r="EW20" s="420"/>
      <c r="EX20" s="417"/>
      <c r="EY20" s="418"/>
      <c r="EZ20" s="418"/>
      <c r="FA20" s="418"/>
      <c r="FB20" s="418"/>
      <c r="FC20" s="419"/>
      <c r="FD20" s="420"/>
      <c r="FE20" s="417"/>
      <c r="FF20" s="418"/>
      <c r="FG20" s="418"/>
      <c r="FH20" s="418"/>
      <c r="FI20" s="418"/>
      <c r="FJ20" s="419"/>
      <c r="FK20" s="422"/>
      <c r="FL20" s="388" t="str">
        <f t="shared" si="0"/>
        <v/>
      </c>
      <c r="FM20" s="379" t="str">
        <f t="shared" si="1"/>
        <v/>
      </c>
      <c r="FN20" s="379" t="str">
        <f t="shared" si="2"/>
        <v/>
      </c>
      <c r="FO20" s="379" t="str">
        <f t="shared" si="3"/>
        <v/>
      </c>
      <c r="FP20" s="389" t="str">
        <f t="shared" si="4"/>
        <v/>
      </c>
      <c r="FQ20" s="390"/>
    </row>
    <row r="21" spans="2:173" ht="15.75" customHeight="1" x14ac:dyDescent="0.5">
      <c r="B21" s="379">
        <v>15</v>
      </c>
      <c r="C21" s="461" t="str">
        <f>IF(นักเรียน!C20="","",นักเรียน!C20)</f>
        <v/>
      </c>
      <c r="D21" s="461" t="str">
        <f>IF(นักเรียน!D20="","",นักเรียน!D20)</f>
        <v/>
      </c>
      <c r="E21" s="380" t="str">
        <f>IF(นักเรียน!E20="","",นักเรียน!E20)</f>
        <v/>
      </c>
      <c r="F21" s="379" t="str">
        <f>IF(นักเรียน!E20="","",นักเรียน!B20)</f>
        <v/>
      </c>
      <c r="G21" s="417"/>
      <c r="H21" s="418"/>
      <c r="I21" s="418"/>
      <c r="J21" s="418"/>
      <c r="K21" s="418"/>
      <c r="L21" s="419"/>
      <c r="M21" s="419"/>
      <c r="N21" s="417"/>
      <c r="O21" s="418"/>
      <c r="P21" s="418"/>
      <c r="Q21" s="418"/>
      <c r="R21" s="418"/>
      <c r="S21" s="419"/>
      <c r="T21" s="420"/>
      <c r="U21" s="417"/>
      <c r="V21" s="418"/>
      <c r="W21" s="418"/>
      <c r="X21" s="418"/>
      <c r="Y21" s="418"/>
      <c r="Z21" s="419"/>
      <c r="AA21" s="420"/>
      <c r="AB21" s="417"/>
      <c r="AC21" s="418"/>
      <c r="AD21" s="418"/>
      <c r="AE21" s="418"/>
      <c r="AF21" s="418"/>
      <c r="AG21" s="419"/>
      <c r="AH21" s="420"/>
      <c r="AI21" s="417"/>
      <c r="AJ21" s="418"/>
      <c r="AK21" s="418"/>
      <c r="AL21" s="418"/>
      <c r="AM21" s="418"/>
      <c r="AN21" s="419"/>
      <c r="AO21" s="420"/>
      <c r="AP21" s="417"/>
      <c r="AQ21" s="418"/>
      <c r="AR21" s="418"/>
      <c r="AS21" s="418"/>
      <c r="AT21" s="418"/>
      <c r="AU21" s="419"/>
      <c r="AV21" s="420"/>
      <c r="AW21" s="421"/>
      <c r="AX21" s="418"/>
      <c r="AY21" s="418"/>
      <c r="AZ21" s="418"/>
      <c r="BA21" s="418"/>
      <c r="BB21" s="419"/>
      <c r="BC21" s="419"/>
      <c r="BD21" s="417"/>
      <c r="BE21" s="418"/>
      <c r="BF21" s="418"/>
      <c r="BG21" s="418"/>
      <c r="BH21" s="418"/>
      <c r="BI21" s="419"/>
      <c r="BJ21" s="420"/>
      <c r="BK21" s="417"/>
      <c r="BL21" s="418"/>
      <c r="BM21" s="418"/>
      <c r="BN21" s="418"/>
      <c r="BO21" s="418"/>
      <c r="BP21" s="419"/>
      <c r="BQ21" s="420"/>
      <c r="BR21" s="417"/>
      <c r="BS21" s="418"/>
      <c r="BT21" s="418"/>
      <c r="BU21" s="418"/>
      <c r="BV21" s="418"/>
      <c r="BW21" s="419"/>
      <c r="BX21" s="420"/>
      <c r="BY21" s="421"/>
      <c r="BZ21" s="418"/>
      <c r="CA21" s="418"/>
      <c r="CB21" s="418"/>
      <c r="CC21" s="418"/>
      <c r="CD21" s="419"/>
      <c r="CE21" s="419"/>
      <c r="CF21" s="417"/>
      <c r="CG21" s="418"/>
      <c r="CH21" s="418"/>
      <c r="CI21" s="418"/>
      <c r="CJ21" s="418"/>
      <c r="CK21" s="419"/>
      <c r="CL21" s="420"/>
      <c r="CM21" s="417"/>
      <c r="CN21" s="418"/>
      <c r="CO21" s="418"/>
      <c r="CP21" s="418"/>
      <c r="CQ21" s="418"/>
      <c r="CR21" s="419"/>
      <c r="CS21" s="420"/>
      <c r="CT21" s="417"/>
      <c r="CU21" s="418"/>
      <c r="CV21" s="418"/>
      <c r="CW21" s="418"/>
      <c r="CX21" s="418"/>
      <c r="CY21" s="419"/>
      <c r="CZ21" s="420"/>
      <c r="DA21" s="421"/>
      <c r="DB21" s="418"/>
      <c r="DC21" s="418"/>
      <c r="DD21" s="418"/>
      <c r="DE21" s="418"/>
      <c r="DF21" s="419"/>
      <c r="DG21" s="420"/>
      <c r="DH21" s="417"/>
      <c r="DI21" s="418"/>
      <c r="DJ21" s="418"/>
      <c r="DK21" s="418"/>
      <c r="DL21" s="418"/>
      <c r="DM21" s="419"/>
      <c r="DN21" s="420"/>
      <c r="DO21" s="417"/>
      <c r="DP21" s="418"/>
      <c r="DQ21" s="418"/>
      <c r="DR21" s="418"/>
      <c r="DS21" s="418"/>
      <c r="DT21" s="419"/>
      <c r="DU21" s="420"/>
      <c r="DV21" s="417"/>
      <c r="DW21" s="418"/>
      <c r="DX21" s="418"/>
      <c r="DY21" s="418"/>
      <c r="DZ21" s="418"/>
      <c r="EA21" s="419"/>
      <c r="EB21" s="420"/>
      <c r="EC21" s="417"/>
      <c r="ED21" s="418"/>
      <c r="EE21" s="418"/>
      <c r="EF21" s="418"/>
      <c r="EG21" s="418"/>
      <c r="EH21" s="419"/>
      <c r="EI21" s="420"/>
      <c r="EJ21" s="417"/>
      <c r="EK21" s="418"/>
      <c r="EL21" s="418"/>
      <c r="EM21" s="418"/>
      <c r="EN21" s="418"/>
      <c r="EO21" s="419"/>
      <c r="EP21" s="420"/>
      <c r="EQ21" s="417"/>
      <c r="ER21" s="418"/>
      <c r="ES21" s="418"/>
      <c r="ET21" s="418"/>
      <c r="EU21" s="418"/>
      <c r="EV21" s="419"/>
      <c r="EW21" s="420"/>
      <c r="EX21" s="417"/>
      <c r="EY21" s="418"/>
      <c r="EZ21" s="418"/>
      <c r="FA21" s="418"/>
      <c r="FB21" s="418"/>
      <c r="FC21" s="419"/>
      <c r="FD21" s="420"/>
      <c r="FE21" s="417"/>
      <c r="FF21" s="418"/>
      <c r="FG21" s="418"/>
      <c r="FH21" s="418"/>
      <c r="FI21" s="418"/>
      <c r="FJ21" s="419"/>
      <c r="FK21" s="422"/>
      <c r="FL21" s="388" t="str">
        <f t="shared" si="0"/>
        <v/>
      </c>
      <c r="FM21" s="379" t="str">
        <f t="shared" si="1"/>
        <v/>
      </c>
      <c r="FN21" s="379" t="str">
        <f t="shared" si="2"/>
        <v/>
      </c>
      <c r="FO21" s="379" t="str">
        <f t="shared" si="3"/>
        <v/>
      </c>
      <c r="FP21" s="389" t="str">
        <f t="shared" si="4"/>
        <v/>
      </c>
      <c r="FQ21" s="390"/>
    </row>
    <row r="22" spans="2:173" ht="15.75" customHeight="1" x14ac:dyDescent="0.5">
      <c r="B22" s="379">
        <v>16</v>
      </c>
      <c r="C22" s="461" t="str">
        <f>IF(นักเรียน!C21="","",นักเรียน!C21)</f>
        <v/>
      </c>
      <c r="D22" s="461" t="str">
        <f>IF(นักเรียน!D21="","",นักเรียน!D21)</f>
        <v/>
      </c>
      <c r="E22" s="380" t="str">
        <f>IF(นักเรียน!E21="","",นักเรียน!E21)</f>
        <v/>
      </c>
      <c r="F22" s="379" t="str">
        <f>IF(นักเรียน!E21="","",นักเรียน!B21)</f>
        <v/>
      </c>
      <c r="G22" s="417"/>
      <c r="H22" s="418"/>
      <c r="I22" s="418"/>
      <c r="J22" s="418"/>
      <c r="K22" s="418"/>
      <c r="L22" s="419"/>
      <c r="M22" s="419"/>
      <c r="N22" s="417"/>
      <c r="O22" s="418"/>
      <c r="P22" s="418"/>
      <c r="Q22" s="418"/>
      <c r="R22" s="418"/>
      <c r="S22" s="419"/>
      <c r="T22" s="420"/>
      <c r="U22" s="417"/>
      <c r="V22" s="418"/>
      <c r="W22" s="418"/>
      <c r="X22" s="418"/>
      <c r="Y22" s="418"/>
      <c r="Z22" s="419"/>
      <c r="AA22" s="420"/>
      <c r="AB22" s="417"/>
      <c r="AC22" s="418"/>
      <c r="AD22" s="418"/>
      <c r="AE22" s="418"/>
      <c r="AF22" s="418"/>
      <c r="AG22" s="419"/>
      <c r="AH22" s="420"/>
      <c r="AI22" s="417"/>
      <c r="AJ22" s="418"/>
      <c r="AK22" s="418"/>
      <c r="AL22" s="418"/>
      <c r="AM22" s="418"/>
      <c r="AN22" s="419"/>
      <c r="AO22" s="420"/>
      <c r="AP22" s="417"/>
      <c r="AQ22" s="418"/>
      <c r="AR22" s="418"/>
      <c r="AS22" s="418"/>
      <c r="AT22" s="418"/>
      <c r="AU22" s="419"/>
      <c r="AV22" s="420"/>
      <c r="AW22" s="421"/>
      <c r="AX22" s="418"/>
      <c r="AY22" s="418"/>
      <c r="AZ22" s="418"/>
      <c r="BA22" s="418"/>
      <c r="BB22" s="419"/>
      <c r="BC22" s="419"/>
      <c r="BD22" s="417"/>
      <c r="BE22" s="418"/>
      <c r="BF22" s="418"/>
      <c r="BG22" s="418"/>
      <c r="BH22" s="418"/>
      <c r="BI22" s="419"/>
      <c r="BJ22" s="420"/>
      <c r="BK22" s="417"/>
      <c r="BL22" s="418"/>
      <c r="BM22" s="418"/>
      <c r="BN22" s="418"/>
      <c r="BO22" s="418"/>
      <c r="BP22" s="419"/>
      <c r="BQ22" s="420"/>
      <c r="BR22" s="417"/>
      <c r="BS22" s="418"/>
      <c r="BT22" s="418"/>
      <c r="BU22" s="418"/>
      <c r="BV22" s="418"/>
      <c r="BW22" s="419"/>
      <c r="BX22" s="420"/>
      <c r="BY22" s="421"/>
      <c r="BZ22" s="418"/>
      <c r="CA22" s="418"/>
      <c r="CB22" s="418"/>
      <c r="CC22" s="418"/>
      <c r="CD22" s="419"/>
      <c r="CE22" s="419"/>
      <c r="CF22" s="417"/>
      <c r="CG22" s="418"/>
      <c r="CH22" s="418"/>
      <c r="CI22" s="418"/>
      <c r="CJ22" s="418"/>
      <c r="CK22" s="419"/>
      <c r="CL22" s="420"/>
      <c r="CM22" s="417"/>
      <c r="CN22" s="418"/>
      <c r="CO22" s="418"/>
      <c r="CP22" s="418"/>
      <c r="CQ22" s="418"/>
      <c r="CR22" s="419"/>
      <c r="CS22" s="420"/>
      <c r="CT22" s="417"/>
      <c r="CU22" s="418"/>
      <c r="CV22" s="418"/>
      <c r="CW22" s="418"/>
      <c r="CX22" s="418"/>
      <c r="CY22" s="419"/>
      <c r="CZ22" s="420"/>
      <c r="DA22" s="421"/>
      <c r="DB22" s="418"/>
      <c r="DC22" s="418"/>
      <c r="DD22" s="418"/>
      <c r="DE22" s="418"/>
      <c r="DF22" s="419"/>
      <c r="DG22" s="420"/>
      <c r="DH22" s="417"/>
      <c r="DI22" s="418"/>
      <c r="DJ22" s="418"/>
      <c r="DK22" s="418"/>
      <c r="DL22" s="418"/>
      <c r="DM22" s="419"/>
      <c r="DN22" s="420"/>
      <c r="DO22" s="417"/>
      <c r="DP22" s="418"/>
      <c r="DQ22" s="418"/>
      <c r="DR22" s="418"/>
      <c r="DS22" s="418"/>
      <c r="DT22" s="419"/>
      <c r="DU22" s="420"/>
      <c r="DV22" s="417"/>
      <c r="DW22" s="418"/>
      <c r="DX22" s="418"/>
      <c r="DY22" s="418"/>
      <c r="DZ22" s="418"/>
      <c r="EA22" s="419"/>
      <c r="EB22" s="420"/>
      <c r="EC22" s="417"/>
      <c r="ED22" s="418"/>
      <c r="EE22" s="418"/>
      <c r="EF22" s="418"/>
      <c r="EG22" s="418"/>
      <c r="EH22" s="419"/>
      <c r="EI22" s="420"/>
      <c r="EJ22" s="417"/>
      <c r="EK22" s="418"/>
      <c r="EL22" s="418"/>
      <c r="EM22" s="418"/>
      <c r="EN22" s="418"/>
      <c r="EO22" s="419"/>
      <c r="EP22" s="420"/>
      <c r="EQ22" s="417"/>
      <c r="ER22" s="418"/>
      <c r="ES22" s="418"/>
      <c r="ET22" s="418"/>
      <c r="EU22" s="418"/>
      <c r="EV22" s="419"/>
      <c r="EW22" s="420"/>
      <c r="EX22" s="417"/>
      <c r="EY22" s="418"/>
      <c r="EZ22" s="418"/>
      <c r="FA22" s="418"/>
      <c r="FB22" s="418"/>
      <c r="FC22" s="419"/>
      <c r="FD22" s="420"/>
      <c r="FE22" s="417"/>
      <c r="FF22" s="418"/>
      <c r="FG22" s="418"/>
      <c r="FH22" s="418"/>
      <c r="FI22" s="418"/>
      <c r="FJ22" s="419"/>
      <c r="FK22" s="422"/>
      <c r="FL22" s="388" t="str">
        <f t="shared" si="0"/>
        <v/>
      </c>
      <c r="FM22" s="379" t="str">
        <f t="shared" si="1"/>
        <v/>
      </c>
      <c r="FN22" s="379" t="str">
        <f t="shared" si="2"/>
        <v/>
      </c>
      <c r="FO22" s="379" t="str">
        <f t="shared" si="3"/>
        <v/>
      </c>
      <c r="FP22" s="389" t="str">
        <f t="shared" si="4"/>
        <v/>
      </c>
      <c r="FQ22" s="390"/>
    </row>
    <row r="23" spans="2:173" ht="15.75" customHeight="1" x14ac:dyDescent="0.5">
      <c r="B23" s="379">
        <v>17</v>
      </c>
      <c r="C23" s="461" t="str">
        <f>IF(นักเรียน!C22="","",นักเรียน!C22)</f>
        <v/>
      </c>
      <c r="D23" s="461" t="str">
        <f>IF(นักเรียน!D22="","",นักเรียน!D22)</f>
        <v/>
      </c>
      <c r="E23" s="380" t="str">
        <f>IF(นักเรียน!E22="","",นักเรียน!E22)</f>
        <v/>
      </c>
      <c r="F23" s="379" t="str">
        <f>IF(นักเรียน!E22="","",นักเรียน!B22)</f>
        <v/>
      </c>
      <c r="G23" s="417"/>
      <c r="H23" s="418"/>
      <c r="I23" s="418"/>
      <c r="J23" s="418"/>
      <c r="K23" s="418"/>
      <c r="L23" s="419"/>
      <c r="M23" s="419"/>
      <c r="N23" s="417"/>
      <c r="O23" s="418"/>
      <c r="P23" s="418"/>
      <c r="Q23" s="418"/>
      <c r="R23" s="418"/>
      <c r="S23" s="419"/>
      <c r="T23" s="420"/>
      <c r="U23" s="417"/>
      <c r="V23" s="418"/>
      <c r="W23" s="418"/>
      <c r="X23" s="418"/>
      <c r="Y23" s="418"/>
      <c r="Z23" s="419"/>
      <c r="AA23" s="420"/>
      <c r="AB23" s="417"/>
      <c r="AC23" s="418"/>
      <c r="AD23" s="418"/>
      <c r="AE23" s="418"/>
      <c r="AF23" s="418"/>
      <c r="AG23" s="419"/>
      <c r="AH23" s="420"/>
      <c r="AI23" s="417"/>
      <c r="AJ23" s="418"/>
      <c r="AK23" s="418"/>
      <c r="AL23" s="418"/>
      <c r="AM23" s="418"/>
      <c r="AN23" s="419"/>
      <c r="AO23" s="420"/>
      <c r="AP23" s="417"/>
      <c r="AQ23" s="418"/>
      <c r="AR23" s="418"/>
      <c r="AS23" s="418"/>
      <c r="AT23" s="418"/>
      <c r="AU23" s="419"/>
      <c r="AV23" s="420"/>
      <c r="AW23" s="421"/>
      <c r="AX23" s="418"/>
      <c r="AY23" s="418"/>
      <c r="AZ23" s="418"/>
      <c r="BA23" s="418"/>
      <c r="BB23" s="419"/>
      <c r="BC23" s="419"/>
      <c r="BD23" s="417"/>
      <c r="BE23" s="418"/>
      <c r="BF23" s="418"/>
      <c r="BG23" s="418"/>
      <c r="BH23" s="418"/>
      <c r="BI23" s="419"/>
      <c r="BJ23" s="420"/>
      <c r="BK23" s="417"/>
      <c r="BL23" s="418"/>
      <c r="BM23" s="418"/>
      <c r="BN23" s="418"/>
      <c r="BO23" s="418"/>
      <c r="BP23" s="419"/>
      <c r="BQ23" s="420"/>
      <c r="BR23" s="417"/>
      <c r="BS23" s="418"/>
      <c r="BT23" s="418"/>
      <c r="BU23" s="418"/>
      <c r="BV23" s="418"/>
      <c r="BW23" s="419"/>
      <c r="BX23" s="420"/>
      <c r="BY23" s="421"/>
      <c r="BZ23" s="418"/>
      <c r="CA23" s="418"/>
      <c r="CB23" s="418"/>
      <c r="CC23" s="418"/>
      <c r="CD23" s="419"/>
      <c r="CE23" s="419"/>
      <c r="CF23" s="417"/>
      <c r="CG23" s="418"/>
      <c r="CH23" s="418"/>
      <c r="CI23" s="418"/>
      <c r="CJ23" s="418"/>
      <c r="CK23" s="419"/>
      <c r="CL23" s="420"/>
      <c r="CM23" s="417"/>
      <c r="CN23" s="418"/>
      <c r="CO23" s="418"/>
      <c r="CP23" s="418"/>
      <c r="CQ23" s="418"/>
      <c r="CR23" s="419"/>
      <c r="CS23" s="420"/>
      <c r="CT23" s="417"/>
      <c r="CU23" s="418"/>
      <c r="CV23" s="418"/>
      <c r="CW23" s="418"/>
      <c r="CX23" s="418"/>
      <c r="CY23" s="419"/>
      <c r="CZ23" s="420"/>
      <c r="DA23" s="421"/>
      <c r="DB23" s="418"/>
      <c r="DC23" s="418"/>
      <c r="DD23" s="418"/>
      <c r="DE23" s="418"/>
      <c r="DF23" s="419"/>
      <c r="DG23" s="420"/>
      <c r="DH23" s="417"/>
      <c r="DI23" s="418"/>
      <c r="DJ23" s="418"/>
      <c r="DK23" s="418"/>
      <c r="DL23" s="418"/>
      <c r="DM23" s="419"/>
      <c r="DN23" s="420"/>
      <c r="DO23" s="417"/>
      <c r="DP23" s="418"/>
      <c r="DQ23" s="418"/>
      <c r="DR23" s="418"/>
      <c r="DS23" s="418"/>
      <c r="DT23" s="419"/>
      <c r="DU23" s="420"/>
      <c r="DV23" s="417"/>
      <c r="DW23" s="418"/>
      <c r="DX23" s="418"/>
      <c r="DY23" s="418"/>
      <c r="DZ23" s="418"/>
      <c r="EA23" s="419"/>
      <c r="EB23" s="420"/>
      <c r="EC23" s="417"/>
      <c r="ED23" s="418"/>
      <c r="EE23" s="418"/>
      <c r="EF23" s="418"/>
      <c r="EG23" s="418"/>
      <c r="EH23" s="419"/>
      <c r="EI23" s="420"/>
      <c r="EJ23" s="417"/>
      <c r="EK23" s="418"/>
      <c r="EL23" s="418"/>
      <c r="EM23" s="418"/>
      <c r="EN23" s="418"/>
      <c r="EO23" s="419"/>
      <c r="EP23" s="420"/>
      <c r="EQ23" s="417"/>
      <c r="ER23" s="418"/>
      <c r="ES23" s="418"/>
      <c r="ET23" s="418"/>
      <c r="EU23" s="418"/>
      <c r="EV23" s="419"/>
      <c r="EW23" s="420"/>
      <c r="EX23" s="417"/>
      <c r="EY23" s="418"/>
      <c r="EZ23" s="418"/>
      <c r="FA23" s="418"/>
      <c r="FB23" s="418"/>
      <c r="FC23" s="419"/>
      <c r="FD23" s="420"/>
      <c r="FE23" s="417"/>
      <c r="FF23" s="418"/>
      <c r="FG23" s="418"/>
      <c r="FH23" s="418"/>
      <c r="FI23" s="418"/>
      <c r="FJ23" s="419"/>
      <c r="FK23" s="422"/>
      <c r="FL23" s="388" t="str">
        <f t="shared" si="0"/>
        <v/>
      </c>
      <c r="FM23" s="379" t="str">
        <f t="shared" si="1"/>
        <v/>
      </c>
      <c r="FN23" s="379" t="str">
        <f t="shared" si="2"/>
        <v/>
      </c>
      <c r="FO23" s="379" t="str">
        <f t="shared" si="3"/>
        <v/>
      </c>
      <c r="FP23" s="389" t="str">
        <f t="shared" si="4"/>
        <v/>
      </c>
      <c r="FQ23" s="390"/>
    </row>
    <row r="24" spans="2:173" ht="15.75" customHeight="1" x14ac:dyDescent="0.5">
      <c r="B24" s="379">
        <v>18</v>
      </c>
      <c r="C24" s="461" t="str">
        <f>IF(นักเรียน!C23="","",นักเรียน!C23)</f>
        <v/>
      </c>
      <c r="D24" s="461" t="str">
        <f>IF(นักเรียน!D23="","",นักเรียน!D23)</f>
        <v/>
      </c>
      <c r="E24" s="380" t="str">
        <f>IF(นักเรียน!E23="","",นักเรียน!E23)</f>
        <v/>
      </c>
      <c r="F24" s="379" t="str">
        <f>IF(นักเรียน!E23="","",นักเรียน!B23)</f>
        <v/>
      </c>
      <c r="G24" s="417"/>
      <c r="H24" s="418"/>
      <c r="I24" s="418"/>
      <c r="J24" s="418"/>
      <c r="K24" s="418"/>
      <c r="L24" s="419"/>
      <c r="M24" s="419"/>
      <c r="N24" s="417"/>
      <c r="O24" s="418"/>
      <c r="P24" s="418"/>
      <c r="Q24" s="418"/>
      <c r="R24" s="418"/>
      <c r="S24" s="419"/>
      <c r="T24" s="420"/>
      <c r="U24" s="417"/>
      <c r="V24" s="418"/>
      <c r="W24" s="418"/>
      <c r="X24" s="418"/>
      <c r="Y24" s="418"/>
      <c r="Z24" s="419"/>
      <c r="AA24" s="420"/>
      <c r="AB24" s="417"/>
      <c r="AC24" s="418"/>
      <c r="AD24" s="418"/>
      <c r="AE24" s="418"/>
      <c r="AF24" s="418"/>
      <c r="AG24" s="419"/>
      <c r="AH24" s="420"/>
      <c r="AI24" s="417"/>
      <c r="AJ24" s="418"/>
      <c r="AK24" s="418"/>
      <c r="AL24" s="418"/>
      <c r="AM24" s="418"/>
      <c r="AN24" s="419"/>
      <c r="AO24" s="420"/>
      <c r="AP24" s="417"/>
      <c r="AQ24" s="418"/>
      <c r="AR24" s="418"/>
      <c r="AS24" s="418"/>
      <c r="AT24" s="418"/>
      <c r="AU24" s="419"/>
      <c r="AV24" s="420"/>
      <c r="AW24" s="421"/>
      <c r="AX24" s="418"/>
      <c r="AY24" s="418"/>
      <c r="AZ24" s="418"/>
      <c r="BA24" s="418"/>
      <c r="BB24" s="419"/>
      <c r="BC24" s="419"/>
      <c r="BD24" s="417"/>
      <c r="BE24" s="418"/>
      <c r="BF24" s="418"/>
      <c r="BG24" s="418"/>
      <c r="BH24" s="418"/>
      <c r="BI24" s="419"/>
      <c r="BJ24" s="420"/>
      <c r="BK24" s="417"/>
      <c r="BL24" s="418"/>
      <c r="BM24" s="418"/>
      <c r="BN24" s="418"/>
      <c r="BO24" s="418"/>
      <c r="BP24" s="419"/>
      <c r="BQ24" s="420"/>
      <c r="BR24" s="417"/>
      <c r="BS24" s="418"/>
      <c r="BT24" s="418"/>
      <c r="BU24" s="418"/>
      <c r="BV24" s="418"/>
      <c r="BW24" s="419"/>
      <c r="BX24" s="420"/>
      <c r="BY24" s="421"/>
      <c r="BZ24" s="418"/>
      <c r="CA24" s="418"/>
      <c r="CB24" s="418"/>
      <c r="CC24" s="418"/>
      <c r="CD24" s="419"/>
      <c r="CE24" s="419"/>
      <c r="CF24" s="417"/>
      <c r="CG24" s="418"/>
      <c r="CH24" s="418"/>
      <c r="CI24" s="418"/>
      <c r="CJ24" s="418"/>
      <c r="CK24" s="419"/>
      <c r="CL24" s="420"/>
      <c r="CM24" s="417"/>
      <c r="CN24" s="418"/>
      <c r="CO24" s="418"/>
      <c r="CP24" s="418"/>
      <c r="CQ24" s="418"/>
      <c r="CR24" s="419"/>
      <c r="CS24" s="420"/>
      <c r="CT24" s="417"/>
      <c r="CU24" s="418"/>
      <c r="CV24" s="418"/>
      <c r="CW24" s="418"/>
      <c r="CX24" s="418"/>
      <c r="CY24" s="419"/>
      <c r="CZ24" s="420"/>
      <c r="DA24" s="421"/>
      <c r="DB24" s="418"/>
      <c r="DC24" s="418"/>
      <c r="DD24" s="418"/>
      <c r="DE24" s="418"/>
      <c r="DF24" s="419"/>
      <c r="DG24" s="420"/>
      <c r="DH24" s="417"/>
      <c r="DI24" s="418"/>
      <c r="DJ24" s="418"/>
      <c r="DK24" s="418"/>
      <c r="DL24" s="418"/>
      <c r="DM24" s="419"/>
      <c r="DN24" s="420"/>
      <c r="DO24" s="417"/>
      <c r="DP24" s="418"/>
      <c r="DQ24" s="418"/>
      <c r="DR24" s="418"/>
      <c r="DS24" s="418"/>
      <c r="DT24" s="419"/>
      <c r="DU24" s="420"/>
      <c r="DV24" s="417"/>
      <c r="DW24" s="418"/>
      <c r="DX24" s="418"/>
      <c r="DY24" s="418"/>
      <c r="DZ24" s="418"/>
      <c r="EA24" s="419"/>
      <c r="EB24" s="420"/>
      <c r="EC24" s="417"/>
      <c r="ED24" s="418"/>
      <c r="EE24" s="418"/>
      <c r="EF24" s="418"/>
      <c r="EG24" s="418"/>
      <c r="EH24" s="419"/>
      <c r="EI24" s="420"/>
      <c r="EJ24" s="417"/>
      <c r="EK24" s="418"/>
      <c r="EL24" s="418"/>
      <c r="EM24" s="418"/>
      <c r="EN24" s="418"/>
      <c r="EO24" s="419"/>
      <c r="EP24" s="420"/>
      <c r="EQ24" s="417"/>
      <c r="ER24" s="418"/>
      <c r="ES24" s="418"/>
      <c r="ET24" s="418"/>
      <c r="EU24" s="418"/>
      <c r="EV24" s="419"/>
      <c r="EW24" s="420"/>
      <c r="EX24" s="417"/>
      <c r="EY24" s="418"/>
      <c r="EZ24" s="418"/>
      <c r="FA24" s="418"/>
      <c r="FB24" s="418"/>
      <c r="FC24" s="419"/>
      <c r="FD24" s="420"/>
      <c r="FE24" s="417"/>
      <c r="FF24" s="418"/>
      <c r="FG24" s="418"/>
      <c r="FH24" s="418"/>
      <c r="FI24" s="418"/>
      <c r="FJ24" s="419"/>
      <c r="FK24" s="422"/>
      <c r="FL24" s="388" t="str">
        <f t="shared" si="0"/>
        <v/>
      </c>
      <c r="FM24" s="379" t="str">
        <f t="shared" si="1"/>
        <v/>
      </c>
      <c r="FN24" s="379" t="str">
        <f t="shared" si="2"/>
        <v/>
      </c>
      <c r="FO24" s="379" t="str">
        <f t="shared" si="3"/>
        <v/>
      </c>
      <c r="FP24" s="389" t="str">
        <f t="shared" si="4"/>
        <v/>
      </c>
      <c r="FQ24" s="390"/>
    </row>
    <row r="25" spans="2:173" ht="15.75" customHeight="1" x14ac:dyDescent="0.5">
      <c r="B25" s="379">
        <v>19</v>
      </c>
      <c r="C25" s="461" t="str">
        <f>IF(นักเรียน!C24="","",นักเรียน!C24)</f>
        <v/>
      </c>
      <c r="D25" s="461" t="str">
        <f>IF(นักเรียน!D24="","",นักเรียน!D24)</f>
        <v/>
      </c>
      <c r="E25" s="380" t="str">
        <f>IF(นักเรียน!E24="","",นักเรียน!E24)</f>
        <v/>
      </c>
      <c r="F25" s="379" t="str">
        <f>IF(นักเรียน!E24="","",นักเรียน!B24)</f>
        <v/>
      </c>
      <c r="G25" s="417"/>
      <c r="H25" s="418"/>
      <c r="I25" s="418"/>
      <c r="J25" s="418"/>
      <c r="K25" s="418"/>
      <c r="L25" s="419"/>
      <c r="M25" s="419"/>
      <c r="N25" s="417"/>
      <c r="O25" s="418"/>
      <c r="P25" s="418"/>
      <c r="Q25" s="418"/>
      <c r="R25" s="418"/>
      <c r="S25" s="419"/>
      <c r="T25" s="420"/>
      <c r="U25" s="417"/>
      <c r="V25" s="418"/>
      <c r="W25" s="418"/>
      <c r="X25" s="418"/>
      <c r="Y25" s="418"/>
      <c r="Z25" s="419"/>
      <c r="AA25" s="420"/>
      <c r="AB25" s="417"/>
      <c r="AC25" s="418"/>
      <c r="AD25" s="418"/>
      <c r="AE25" s="418"/>
      <c r="AF25" s="418"/>
      <c r="AG25" s="419"/>
      <c r="AH25" s="420"/>
      <c r="AI25" s="417"/>
      <c r="AJ25" s="418"/>
      <c r="AK25" s="418"/>
      <c r="AL25" s="418"/>
      <c r="AM25" s="418"/>
      <c r="AN25" s="419"/>
      <c r="AO25" s="420"/>
      <c r="AP25" s="417"/>
      <c r="AQ25" s="418"/>
      <c r="AR25" s="418"/>
      <c r="AS25" s="418"/>
      <c r="AT25" s="418"/>
      <c r="AU25" s="419"/>
      <c r="AV25" s="420"/>
      <c r="AW25" s="421"/>
      <c r="AX25" s="418"/>
      <c r="AY25" s="418"/>
      <c r="AZ25" s="418"/>
      <c r="BA25" s="418"/>
      <c r="BB25" s="419"/>
      <c r="BC25" s="419"/>
      <c r="BD25" s="417"/>
      <c r="BE25" s="418"/>
      <c r="BF25" s="418"/>
      <c r="BG25" s="418"/>
      <c r="BH25" s="418"/>
      <c r="BI25" s="419"/>
      <c r="BJ25" s="420"/>
      <c r="BK25" s="417"/>
      <c r="BL25" s="418"/>
      <c r="BM25" s="418"/>
      <c r="BN25" s="418"/>
      <c r="BO25" s="418"/>
      <c r="BP25" s="419"/>
      <c r="BQ25" s="420"/>
      <c r="BR25" s="417"/>
      <c r="BS25" s="418"/>
      <c r="BT25" s="418"/>
      <c r="BU25" s="418"/>
      <c r="BV25" s="418"/>
      <c r="BW25" s="419"/>
      <c r="BX25" s="420"/>
      <c r="BY25" s="421"/>
      <c r="BZ25" s="418"/>
      <c r="CA25" s="418"/>
      <c r="CB25" s="418"/>
      <c r="CC25" s="418"/>
      <c r="CD25" s="419"/>
      <c r="CE25" s="419"/>
      <c r="CF25" s="417"/>
      <c r="CG25" s="418"/>
      <c r="CH25" s="418"/>
      <c r="CI25" s="418"/>
      <c r="CJ25" s="418"/>
      <c r="CK25" s="419"/>
      <c r="CL25" s="420"/>
      <c r="CM25" s="417"/>
      <c r="CN25" s="418"/>
      <c r="CO25" s="418"/>
      <c r="CP25" s="418"/>
      <c r="CQ25" s="418"/>
      <c r="CR25" s="419"/>
      <c r="CS25" s="420"/>
      <c r="CT25" s="417"/>
      <c r="CU25" s="418"/>
      <c r="CV25" s="418"/>
      <c r="CW25" s="418"/>
      <c r="CX25" s="418"/>
      <c r="CY25" s="419"/>
      <c r="CZ25" s="420"/>
      <c r="DA25" s="421"/>
      <c r="DB25" s="418"/>
      <c r="DC25" s="418"/>
      <c r="DD25" s="418"/>
      <c r="DE25" s="418"/>
      <c r="DF25" s="419"/>
      <c r="DG25" s="420"/>
      <c r="DH25" s="417"/>
      <c r="DI25" s="418"/>
      <c r="DJ25" s="418"/>
      <c r="DK25" s="418"/>
      <c r="DL25" s="418"/>
      <c r="DM25" s="419"/>
      <c r="DN25" s="420"/>
      <c r="DO25" s="417"/>
      <c r="DP25" s="418"/>
      <c r="DQ25" s="418"/>
      <c r="DR25" s="418"/>
      <c r="DS25" s="418"/>
      <c r="DT25" s="419"/>
      <c r="DU25" s="420"/>
      <c r="DV25" s="417"/>
      <c r="DW25" s="418"/>
      <c r="DX25" s="418"/>
      <c r="DY25" s="418"/>
      <c r="DZ25" s="418"/>
      <c r="EA25" s="419"/>
      <c r="EB25" s="420"/>
      <c r="EC25" s="417"/>
      <c r="ED25" s="418"/>
      <c r="EE25" s="418"/>
      <c r="EF25" s="418"/>
      <c r="EG25" s="418"/>
      <c r="EH25" s="419"/>
      <c r="EI25" s="420"/>
      <c r="EJ25" s="417"/>
      <c r="EK25" s="418"/>
      <c r="EL25" s="418"/>
      <c r="EM25" s="418"/>
      <c r="EN25" s="418"/>
      <c r="EO25" s="419"/>
      <c r="EP25" s="420"/>
      <c r="EQ25" s="417"/>
      <c r="ER25" s="418"/>
      <c r="ES25" s="418"/>
      <c r="ET25" s="418"/>
      <c r="EU25" s="418"/>
      <c r="EV25" s="419"/>
      <c r="EW25" s="420"/>
      <c r="EX25" s="417"/>
      <c r="EY25" s="418"/>
      <c r="EZ25" s="418"/>
      <c r="FA25" s="418"/>
      <c r="FB25" s="418"/>
      <c r="FC25" s="419"/>
      <c r="FD25" s="420"/>
      <c r="FE25" s="417"/>
      <c r="FF25" s="418"/>
      <c r="FG25" s="418"/>
      <c r="FH25" s="418"/>
      <c r="FI25" s="418"/>
      <c r="FJ25" s="419"/>
      <c r="FK25" s="422"/>
      <c r="FL25" s="388" t="str">
        <f t="shared" si="0"/>
        <v/>
      </c>
      <c r="FM25" s="379" t="str">
        <f t="shared" si="1"/>
        <v/>
      </c>
      <c r="FN25" s="379" t="str">
        <f t="shared" si="2"/>
        <v/>
      </c>
      <c r="FO25" s="379" t="str">
        <f t="shared" si="3"/>
        <v/>
      </c>
      <c r="FP25" s="389" t="str">
        <f t="shared" si="4"/>
        <v/>
      </c>
      <c r="FQ25" s="390"/>
    </row>
    <row r="26" spans="2:173" ht="15.75" customHeight="1" x14ac:dyDescent="0.5">
      <c r="B26" s="379">
        <v>20</v>
      </c>
      <c r="C26" s="461" t="str">
        <f>IF(นักเรียน!C25="","",นักเรียน!C25)</f>
        <v/>
      </c>
      <c r="D26" s="461" t="str">
        <f>IF(นักเรียน!D25="","",นักเรียน!D25)</f>
        <v/>
      </c>
      <c r="E26" s="380" t="str">
        <f>IF(นักเรียน!E25="","",นักเรียน!E25)</f>
        <v/>
      </c>
      <c r="F26" s="379" t="str">
        <f>IF(นักเรียน!E25="","",นักเรียน!B25)</f>
        <v/>
      </c>
      <c r="G26" s="417"/>
      <c r="H26" s="418"/>
      <c r="I26" s="418"/>
      <c r="J26" s="418"/>
      <c r="K26" s="418"/>
      <c r="L26" s="419"/>
      <c r="M26" s="419"/>
      <c r="N26" s="417"/>
      <c r="O26" s="418"/>
      <c r="P26" s="418"/>
      <c r="Q26" s="418"/>
      <c r="R26" s="418"/>
      <c r="S26" s="419"/>
      <c r="T26" s="420"/>
      <c r="U26" s="417"/>
      <c r="V26" s="418"/>
      <c r="W26" s="418"/>
      <c r="X26" s="418"/>
      <c r="Y26" s="418"/>
      <c r="Z26" s="419"/>
      <c r="AA26" s="420"/>
      <c r="AB26" s="417"/>
      <c r="AC26" s="418"/>
      <c r="AD26" s="418"/>
      <c r="AE26" s="418"/>
      <c r="AF26" s="418"/>
      <c r="AG26" s="419"/>
      <c r="AH26" s="420"/>
      <c r="AI26" s="417"/>
      <c r="AJ26" s="418"/>
      <c r="AK26" s="418"/>
      <c r="AL26" s="418"/>
      <c r="AM26" s="418"/>
      <c r="AN26" s="419"/>
      <c r="AO26" s="420"/>
      <c r="AP26" s="417"/>
      <c r="AQ26" s="418"/>
      <c r="AR26" s="418"/>
      <c r="AS26" s="418"/>
      <c r="AT26" s="418"/>
      <c r="AU26" s="419"/>
      <c r="AV26" s="420"/>
      <c r="AW26" s="421"/>
      <c r="AX26" s="418"/>
      <c r="AY26" s="418"/>
      <c r="AZ26" s="418"/>
      <c r="BA26" s="418"/>
      <c r="BB26" s="419"/>
      <c r="BC26" s="419"/>
      <c r="BD26" s="417"/>
      <c r="BE26" s="418"/>
      <c r="BF26" s="418"/>
      <c r="BG26" s="418"/>
      <c r="BH26" s="418"/>
      <c r="BI26" s="419"/>
      <c r="BJ26" s="420"/>
      <c r="BK26" s="417"/>
      <c r="BL26" s="418"/>
      <c r="BM26" s="418"/>
      <c r="BN26" s="418"/>
      <c r="BO26" s="418"/>
      <c r="BP26" s="419"/>
      <c r="BQ26" s="420"/>
      <c r="BR26" s="417"/>
      <c r="BS26" s="418"/>
      <c r="BT26" s="418"/>
      <c r="BU26" s="418"/>
      <c r="BV26" s="418"/>
      <c r="BW26" s="419"/>
      <c r="BX26" s="420"/>
      <c r="BY26" s="421"/>
      <c r="BZ26" s="418"/>
      <c r="CA26" s="418"/>
      <c r="CB26" s="418"/>
      <c r="CC26" s="418"/>
      <c r="CD26" s="419"/>
      <c r="CE26" s="419"/>
      <c r="CF26" s="417"/>
      <c r="CG26" s="418"/>
      <c r="CH26" s="418"/>
      <c r="CI26" s="418"/>
      <c r="CJ26" s="418"/>
      <c r="CK26" s="419"/>
      <c r="CL26" s="420"/>
      <c r="CM26" s="417"/>
      <c r="CN26" s="418"/>
      <c r="CO26" s="418"/>
      <c r="CP26" s="418"/>
      <c r="CQ26" s="418"/>
      <c r="CR26" s="419"/>
      <c r="CS26" s="420"/>
      <c r="CT26" s="417"/>
      <c r="CU26" s="418"/>
      <c r="CV26" s="418"/>
      <c r="CW26" s="418"/>
      <c r="CX26" s="418"/>
      <c r="CY26" s="419"/>
      <c r="CZ26" s="420"/>
      <c r="DA26" s="421"/>
      <c r="DB26" s="418"/>
      <c r="DC26" s="418"/>
      <c r="DD26" s="418"/>
      <c r="DE26" s="418"/>
      <c r="DF26" s="419"/>
      <c r="DG26" s="420"/>
      <c r="DH26" s="417"/>
      <c r="DI26" s="418"/>
      <c r="DJ26" s="418"/>
      <c r="DK26" s="418"/>
      <c r="DL26" s="418"/>
      <c r="DM26" s="419"/>
      <c r="DN26" s="420"/>
      <c r="DO26" s="417"/>
      <c r="DP26" s="418"/>
      <c r="DQ26" s="418"/>
      <c r="DR26" s="418"/>
      <c r="DS26" s="418"/>
      <c r="DT26" s="419"/>
      <c r="DU26" s="420"/>
      <c r="DV26" s="417"/>
      <c r="DW26" s="418"/>
      <c r="DX26" s="418"/>
      <c r="DY26" s="418"/>
      <c r="DZ26" s="418"/>
      <c r="EA26" s="419"/>
      <c r="EB26" s="420"/>
      <c r="EC26" s="417"/>
      <c r="ED26" s="418"/>
      <c r="EE26" s="418"/>
      <c r="EF26" s="418"/>
      <c r="EG26" s="418"/>
      <c r="EH26" s="419"/>
      <c r="EI26" s="420"/>
      <c r="EJ26" s="417"/>
      <c r="EK26" s="418"/>
      <c r="EL26" s="418"/>
      <c r="EM26" s="418"/>
      <c r="EN26" s="418"/>
      <c r="EO26" s="419"/>
      <c r="EP26" s="420"/>
      <c r="EQ26" s="417"/>
      <c r="ER26" s="418"/>
      <c r="ES26" s="418"/>
      <c r="ET26" s="418"/>
      <c r="EU26" s="418"/>
      <c r="EV26" s="419"/>
      <c r="EW26" s="420"/>
      <c r="EX26" s="417"/>
      <c r="EY26" s="418"/>
      <c r="EZ26" s="418"/>
      <c r="FA26" s="418"/>
      <c r="FB26" s="418"/>
      <c r="FC26" s="419"/>
      <c r="FD26" s="420"/>
      <c r="FE26" s="417"/>
      <c r="FF26" s="418"/>
      <c r="FG26" s="418"/>
      <c r="FH26" s="418"/>
      <c r="FI26" s="418"/>
      <c r="FJ26" s="419"/>
      <c r="FK26" s="422"/>
      <c r="FL26" s="388" t="str">
        <f t="shared" si="0"/>
        <v/>
      </c>
      <c r="FM26" s="379" t="str">
        <f t="shared" si="1"/>
        <v/>
      </c>
      <c r="FN26" s="379" t="str">
        <f t="shared" si="2"/>
        <v/>
      </c>
      <c r="FO26" s="379" t="str">
        <f t="shared" si="3"/>
        <v/>
      </c>
      <c r="FP26" s="389" t="str">
        <f t="shared" si="4"/>
        <v/>
      </c>
      <c r="FQ26" s="390"/>
    </row>
    <row r="27" spans="2:173" ht="15.75" customHeight="1" x14ac:dyDescent="0.5">
      <c r="B27" s="379">
        <v>21</v>
      </c>
      <c r="C27" s="461" t="str">
        <f>IF(นักเรียน!C26="","",นักเรียน!C26)</f>
        <v/>
      </c>
      <c r="D27" s="461" t="str">
        <f>IF(นักเรียน!D26="","",นักเรียน!D26)</f>
        <v/>
      </c>
      <c r="E27" s="380" t="str">
        <f>IF(นักเรียน!E26="","",นักเรียน!E26)</f>
        <v/>
      </c>
      <c r="F27" s="379" t="str">
        <f>IF(นักเรียน!E26="","",นักเรียน!B26)</f>
        <v/>
      </c>
      <c r="G27" s="417"/>
      <c r="H27" s="418"/>
      <c r="I27" s="418"/>
      <c r="J27" s="418"/>
      <c r="K27" s="418"/>
      <c r="L27" s="419"/>
      <c r="M27" s="419"/>
      <c r="N27" s="417"/>
      <c r="O27" s="418"/>
      <c r="P27" s="418"/>
      <c r="Q27" s="418"/>
      <c r="R27" s="418"/>
      <c r="S27" s="419"/>
      <c r="T27" s="420"/>
      <c r="U27" s="417"/>
      <c r="V27" s="418"/>
      <c r="W27" s="418"/>
      <c r="X27" s="418"/>
      <c r="Y27" s="418"/>
      <c r="Z27" s="419"/>
      <c r="AA27" s="420"/>
      <c r="AB27" s="417"/>
      <c r="AC27" s="418"/>
      <c r="AD27" s="418"/>
      <c r="AE27" s="418"/>
      <c r="AF27" s="418"/>
      <c r="AG27" s="419"/>
      <c r="AH27" s="420"/>
      <c r="AI27" s="417"/>
      <c r="AJ27" s="418"/>
      <c r="AK27" s="418"/>
      <c r="AL27" s="418"/>
      <c r="AM27" s="418"/>
      <c r="AN27" s="419"/>
      <c r="AO27" s="420"/>
      <c r="AP27" s="417"/>
      <c r="AQ27" s="418"/>
      <c r="AR27" s="418"/>
      <c r="AS27" s="418"/>
      <c r="AT27" s="418"/>
      <c r="AU27" s="419"/>
      <c r="AV27" s="420"/>
      <c r="AW27" s="421"/>
      <c r="AX27" s="418"/>
      <c r="AY27" s="418"/>
      <c r="AZ27" s="418"/>
      <c r="BA27" s="418"/>
      <c r="BB27" s="419"/>
      <c r="BC27" s="419"/>
      <c r="BD27" s="417"/>
      <c r="BE27" s="418"/>
      <c r="BF27" s="418"/>
      <c r="BG27" s="418"/>
      <c r="BH27" s="418"/>
      <c r="BI27" s="419"/>
      <c r="BJ27" s="420"/>
      <c r="BK27" s="417"/>
      <c r="BL27" s="418"/>
      <c r="BM27" s="418"/>
      <c r="BN27" s="418"/>
      <c r="BO27" s="418"/>
      <c r="BP27" s="419"/>
      <c r="BQ27" s="420"/>
      <c r="BR27" s="417"/>
      <c r="BS27" s="418"/>
      <c r="BT27" s="418"/>
      <c r="BU27" s="418"/>
      <c r="BV27" s="418"/>
      <c r="BW27" s="419"/>
      <c r="BX27" s="420"/>
      <c r="BY27" s="421"/>
      <c r="BZ27" s="418"/>
      <c r="CA27" s="418"/>
      <c r="CB27" s="418"/>
      <c r="CC27" s="418"/>
      <c r="CD27" s="419"/>
      <c r="CE27" s="419"/>
      <c r="CF27" s="417"/>
      <c r="CG27" s="418"/>
      <c r="CH27" s="418"/>
      <c r="CI27" s="418"/>
      <c r="CJ27" s="418"/>
      <c r="CK27" s="419"/>
      <c r="CL27" s="420"/>
      <c r="CM27" s="417"/>
      <c r="CN27" s="418"/>
      <c r="CO27" s="418"/>
      <c r="CP27" s="418"/>
      <c r="CQ27" s="418"/>
      <c r="CR27" s="419"/>
      <c r="CS27" s="420"/>
      <c r="CT27" s="417"/>
      <c r="CU27" s="418"/>
      <c r="CV27" s="418"/>
      <c r="CW27" s="418"/>
      <c r="CX27" s="418"/>
      <c r="CY27" s="419"/>
      <c r="CZ27" s="420"/>
      <c r="DA27" s="421"/>
      <c r="DB27" s="418"/>
      <c r="DC27" s="418"/>
      <c r="DD27" s="418"/>
      <c r="DE27" s="418"/>
      <c r="DF27" s="419"/>
      <c r="DG27" s="420"/>
      <c r="DH27" s="417"/>
      <c r="DI27" s="418"/>
      <c r="DJ27" s="418"/>
      <c r="DK27" s="418"/>
      <c r="DL27" s="418"/>
      <c r="DM27" s="419"/>
      <c r="DN27" s="420"/>
      <c r="DO27" s="417"/>
      <c r="DP27" s="418"/>
      <c r="DQ27" s="418"/>
      <c r="DR27" s="418"/>
      <c r="DS27" s="418"/>
      <c r="DT27" s="419"/>
      <c r="DU27" s="420"/>
      <c r="DV27" s="417"/>
      <c r="DW27" s="418"/>
      <c r="DX27" s="418"/>
      <c r="DY27" s="418"/>
      <c r="DZ27" s="418"/>
      <c r="EA27" s="419"/>
      <c r="EB27" s="420"/>
      <c r="EC27" s="417"/>
      <c r="ED27" s="418"/>
      <c r="EE27" s="418"/>
      <c r="EF27" s="418"/>
      <c r="EG27" s="418"/>
      <c r="EH27" s="419"/>
      <c r="EI27" s="420"/>
      <c r="EJ27" s="417"/>
      <c r="EK27" s="418"/>
      <c r="EL27" s="418"/>
      <c r="EM27" s="418"/>
      <c r="EN27" s="418"/>
      <c r="EO27" s="419"/>
      <c r="EP27" s="420"/>
      <c r="EQ27" s="417"/>
      <c r="ER27" s="418"/>
      <c r="ES27" s="418"/>
      <c r="ET27" s="418"/>
      <c r="EU27" s="418"/>
      <c r="EV27" s="419"/>
      <c r="EW27" s="420"/>
      <c r="EX27" s="417"/>
      <c r="EY27" s="418"/>
      <c r="EZ27" s="418"/>
      <c r="FA27" s="418"/>
      <c r="FB27" s="418"/>
      <c r="FC27" s="419"/>
      <c r="FD27" s="420"/>
      <c r="FE27" s="417"/>
      <c r="FF27" s="418"/>
      <c r="FG27" s="418"/>
      <c r="FH27" s="418"/>
      <c r="FI27" s="418"/>
      <c r="FJ27" s="419"/>
      <c r="FK27" s="422"/>
      <c r="FL27" s="388" t="str">
        <f t="shared" si="0"/>
        <v/>
      </c>
      <c r="FM27" s="379" t="str">
        <f t="shared" si="1"/>
        <v/>
      </c>
      <c r="FN27" s="379" t="str">
        <f t="shared" si="2"/>
        <v/>
      </c>
      <c r="FO27" s="379" t="str">
        <f t="shared" si="3"/>
        <v/>
      </c>
      <c r="FP27" s="389" t="str">
        <f t="shared" si="4"/>
        <v/>
      </c>
      <c r="FQ27" s="390"/>
    </row>
    <row r="28" spans="2:173" ht="15.75" customHeight="1" x14ac:dyDescent="0.5">
      <c r="B28" s="379">
        <v>22</v>
      </c>
      <c r="C28" s="461" t="str">
        <f>IF(นักเรียน!C27="","",นักเรียน!C27)</f>
        <v/>
      </c>
      <c r="D28" s="461" t="str">
        <f>IF(นักเรียน!D27="","",นักเรียน!D27)</f>
        <v/>
      </c>
      <c r="E28" s="380" t="str">
        <f>IF(นักเรียน!E27="","",นักเรียน!E27)</f>
        <v/>
      </c>
      <c r="F28" s="379" t="str">
        <f>IF(นักเรียน!E27="","",นักเรียน!B27)</f>
        <v/>
      </c>
      <c r="G28" s="417"/>
      <c r="H28" s="418"/>
      <c r="I28" s="418"/>
      <c r="J28" s="418"/>
      <c r="K28" s="418"/>
      <c r="L28" s="419"/>
      <c r="M28" s="419"/>
      <c r="N28" s="417"/>
      <c r="O28" s="418"/>
      <c r="P28" s="418"/>
      <c r="Q28" s="418"/>
      <c r="R28" s="418"/>
      <c r="S28" s="419"/>
      <c r="T28" s="420"/>
      <c r="U28" s="417"/>
      <c r="V28" s="418"/>
      <c r="W28" s="418"/>
      <c r="X28" s="418"/>
      <c r="Y28" s="418"/>
      <c r="Z28" s="419"/>
      <c r="AA28" s="420"/>
      <c r="AB28" s="417"/>
      <c r="AC28" s="418"/>
      <c r="AD28" s="418"/>
      <c r="AE28" s="418"/>
      <c r="AF28" s="418"/>
      <c r="AG28" s="419"/>
      <c r="AH28" s="420"/>
      <c r="AI28" s="417"/>
      <c r="AJ28" s="418"/>
      <c r="AK28" s="418"/>
      <c r="AL28" s="418"/>
      <c r="AM28" s="418"/>
      <c r="AN28" s="419"/>
      <c r="AO28" s="420"/>
      <c r="AP28" s="417"/>
      <c r="AQ28" s="418"/>
      <c r="AR28" s="418"/>
      <c r="AS28" s="418"/>
      <c r="AT28" s="418"/>
      <c r="AU28" s="419"/>
      <c r="AV28" s="420"/>
      <c r="AW28" s="421"/>
      <c r="AX28" s="418"/>
      <c r="AY28" s="418"/>
      <c r="AZ28" s="418"/>
      <c r="BA28" s="418"/>
      <c r="BB28" s="419"/>
      <c r="BC28" s="419"/>
      <c r="BD28" s="417"/>
      <c r="BE28" s="418"/>
      <c r="BF28" s="418"/>
      <c r="BG28" s="418"/>
      <c r="BH28" s="418"/>
      <c r="BI28" s="419"/>
      <c r="BJ28" s="420"/>
      <c r="BK28" s="417"/>
      <c r="BL28" s="418"/>
      <c r="BM28" s="418"/>
      <c r="BN28" s="418"/>
      <c r="BO28" s="418"/>
      <c r="BP28" s="419"/>
      <c r="BQ28" s="420"/>
      <c r="BR28" s="417"/>
      <c r="BS28" s="418"/>
      <c r="BT28" s="418"/>
      <c r="BU28" s="418"/>
      <c r="BV28" s="418"/>
      <c r="BW28" s="419"/>
      <c r="BX28" s="420"/>
      <c r="BY28" s="421"/>
      <c r="BZ28" s="418"/>
      <c r="CA28" s="418"/>
      <c r="CB28" s="418"/>
      <c r="CC28" s="418"/>
      <c r="CD28" s="419"/>
      <c r="CE28" s="419"/>
      <c r="CF28" s="417"/>
      <c r="CG28" s="418"/>
      <c r="CH28" s="418"/>
      <c r="CI28" s="418"/>
      <c r="CJ28" s="418"/>
      <c r="CK28" s="419"/>
      <c r="CL28" s="420"/>
      <c r="CM28" s="417"/>
      <c r="CN28" s="418"/>
      <c r="CO28" s="418"/>
      <c r="CP28" s="418"/>
      <c r="CQ28" s="418"/>
      <c r="CR28" s="419"/>
      <c r="CS28" s="420"/>
      <c r="CT28" s="417"/>
      <c r="CU28" s="418"/>
      <c r="CV28" s="418"/>
      <c r="CW28" s="418"/>
      <c r="CX28" s="418"/>
      <c r="CY28" s="419"/>
      <c r="CZ28" s="420"/>
      <c r="DA28" s="421"/>
      <c r="DB28" s="418"/>
      <c r="DC28" s="418"/>
      <c r="DD28" s="418"/>
      <c r="DE28" s="418"/>
      <c r="DF28" s="419"/>
      <c r="DG28" s="420"/>
      <c r="DH28" s="417"/>
      <c r="DI28" s="418"/>
      <c r="DJ28" s="418"/>
      <c r="DK28" s="418"/>
      <c r="DL28" s="418"/>
      <c r="DM28" s="419"/>
      <c r="DN28" s="420"/>
      <c r="DO28" s="417"/>
      <c r="DP28" s="418"/>
      <c r="DQ28" s="418"/>
      <c r="DR28" s="418"/>
      <c r="DS28" s="418"/>
      <c r="DT28" s="419"/>
      <c r="DU28" s="420"/>
      <c r="DV28" s="417"/>
      <c r="DW28" s="418"/>
      <c r="DX28" s="418"/>
      <c r="DY28" s="418"/>
      <c r="DZ28" s="418"/>
      <c r="EA28" s="419"/>
      <c r="EB28" s="420"/>
      <c r="EC28" s="417"/>
      <c r="ED28" s="418"/>
      <c r="EE28" s="418"/>
      <c r="EF28" s="418"/>
      <c r="EG28" s="418"/>
      <c r="EH28" s="419"/>
      <c r="EI28" s="420"/>
      <c r="EJ28" s="417"/>
      <c r="EK28" s="418"/>
      <c r="EL28" s="418"/>
      <c r="EM28" s="418"/>
      <c r="EN28" s="418"/>
      <c r="EO28" s="419"/>
      <c r="EP28" s="420"/>
      <c r="EQ28" s="417"/>
      <c r="ER28" s="418"/>
      <c r="ES28" s="418"/>
      <c r="ET28" s="418"/>
      <c r="EU28" s="418"/>
      <c r="EV28" s="419"/>
      <c r="EW28" s="420"/>
      <c r="EX28" s="417"/>
      <c r="EY28" s="418"/>
      <c r="EZ28" s="418"/>
      <c r="FA28" s="418"/>
      <c r="FB28" s="418"/>
      <c r="FC28" s="419"/>
      <c r="FD28" s="420"/>
      <c r="FE28" s="417"/>
      <c r="FF28" s="418"/>
      <c r="FG28" s="418"/>
      <c r="FH28" s="418"/>
      <c r="FI28" s="418"/>
      <c r="FJ28" s="419"/>
      <c r="FK28" s="422"/>
      <c r="FL28" s="388" t="str">
        <f t="shared" si="0"/>
        <v/>
      </c>
      <c r="FM28" s="379" t="str">
        <f t="shared" si="1"/>
        <v/>
      </c>
      <c r="FN28" s="379" t="str">
        <f t="shared" si="2"/>
        <v/>
      </c>
      <c r="FO28" s="379" t="str">
        <f t="shared" si="3"/>
        <v/>
      </c>
      <c r="FP28" s="389" t="str">
        <f t="shared" si="4"/>
        <v/>
      </c>
      <c r="FQ28" s="390"/>
    </row>
    <row r="29" spans="2:173" ht="15.75" customHeight="1" x14ac:dyDescent="0.5">
      <c r="B29" s="379">
        <v>23</v>
      </c>
      <c r="C29" s="461" t="str">
        <f>IF(นักเรียน!C28="","",นักเรียน!C28)</f>
        <v/>
      </c>
      <c r="D29" s="461" t="str">
        <f>IF(นักเรียน!D28="","",นักเรียน!D28)</f>
        <v/>
      </c>
      <c r="E29" s="380" t="str">
        <f>IF(นักเรียน!E28="","",นักเรียน!E28)</f>
        <v/>
      </c>
      <c r="F29" s="379" t="str">
        <f>IF(นักเรียน!E28="","",นักเรียน!B28)</f>
        <v/>
      </c>
      <c r="G29" s="417"/>
      <c r="H29" s="418"/>
      <c r="I29" s="418"/>
      <c r="J29" s="418"/>
      <c r="K29" s="418"/>
      <c r="L29" s="419"/>
      <c r="M29" s="419"/>
      <c r="N29" s="417"/>
      <c r="O29" s="418"/>
      <c r="P29" s="418"/>
      <c r="Q29" s="418"/>
      <c r="R29" s="418"/>
      <c r="S29" s="419"/>
      <c r="T29" s="420"/>
      <c r="U29" s="417"/>
      <c r="V29" s="418"/>
      <c r="W29" s="418"/>
      <c r="X29" s="418"/>
      <c r="Y29" s="418"/>
      <c r="Z29" s="419"/>
      <c r="AA29" s="420"/>
      <c r="AB29" s="417"/>
      <c r="AC29" s="418"/>
      <c r="AD29" s="418"/>
      <c r="AE29" s="418"/>
      <c r="AF29" s="418"/>
      <c r="AG29" s="419"/>
      <c r="AH29" s="420"/>
      <c r="AI29" s="417"/>
      <c r="AJ29" s="418"/>
      <c r="AK29" s="418"/>
      <c r="AL29" s="418"/>
      <c r="AM29" s="418"/>
      <c r="AN29" s="419"/>
      <c r="AO29" s="420"/>
      <c r="AP29" s="417"/>
      <c r="AQ29" s="418"/>
      <c r="AR29" s="418"/>
      <c r="AS29" s="418"/>
      <c r="AT29" s="418"/>
      <c r="AU29" s="419"/>
      <c r="AV29" s="420"/>
      <c r="AW29" s="421"/>
      <c r="AX29" s="418"/>
      <c r="AY29" s="418"/>
      <c r="AZ29" s="418"/>
      <c r="BA29" s="418"/>
      <c r="BB29" s="419"/>
      <c r="BC29" s="419"/>
      <c r="BD29" s="417"/>
      <c r="BE29" s="418"/>
      <c r="BF29" s="418"/>
      <c r="BG29" s="418"/>
      <c r="BH29" s="418"/>
      <c r="BI29" s="419"/>
      <c r="BJ29" s="420"/>
      <c r="BK29" s="417"/>
      <c r="BL29" s="418"/>
      <c r="BM29" s="418"/>
      <c r="BN29" s="418"/>
      <c r="BO29" s="418"/>
      <c r="BP29" s="419"/>
      <c r="BQ29" s="420"/>
      <c r="BR29" s="417"/>
      <c r="BS29" s="418"/>
      <c r="BT29" s="418"/>
      <c r="BU29" s="418"/>
      <c r="BV29" s="418"/>
      <c r="BW29" s="419"/>
      <c r="BX29" s="420"/>
      <c r="BY29" s="421"/>
      <c r="BZ29" s="418"/>
      <c r="CA29" s="418"/>
      <c r="CB29" s="418"/>
      <c r="CC29" s="418"/>
      <c r="CD29" s="419"/>
      <c r="CE29" s="419"/>
      <c r="CF29" s="417"/>
      <c r="CG29" s="418"/>
      <c r="CH29" s="418"/>
      <c r="CI29" s="418"/>
      <c r="CJ29" s="418"/>
      <c r="CK29" s="419"/>
      <c r="CL29" s="420"/>
      <c r="CM29" s="417"/>
      <c r="CN29" s="418"/>
      <c r="CO29" s="418"/>
      <c r="CP29" s="418"/>
      <c r="CQ29" s="418"/>
      <c r="CR29" s="419"/>
      <c r="CS29" s="420"/>
      <c r="CT29" s="417"/>
      <c r="CU29" s="418"/>
      <c r="CV29" s="418"/>
      <c r="CW29" s="418"/>
      <c r="CX29" s="418"/>
      <c r="CY29" s="419"/>
      <c r="CZ29" s="420"/>
      <c r="DA29" s="421"/>
      <c r="DB29" s="418"/>
      <c r="DC29" s="418"/>
      <c r="DD29" s="418"/>
      <c r="DE29" s="418"/>
      <c r="DF29" s="419"/>
      <c r="DG29" s="420"/>
      <c r="DH29" s="417"/>
      <c r="DI29" s="418"/>
      <c r="DJ29" s="418"/>
      <c r="DK29" s="418"/>
      <c r="DL29" s="418"/>
      <c r="DM29" s="419"/>
      <c r="DN29" s="420"/>
      <c r="DO29" s="417"/>
      <c r="DP29" s="418"/>
      <c r="DQ29" s="418"/>
      <c r="DR29" s="418"/>
      <c r="DS29" s="418"/>
      <c r="DT29" s="419"/>
      <c r="DU29" s="420"/>
      <c r="DV29" s="417"/>
      <c r="DW29" s="418"/>
      <c r="DX29" s="418"/>
      <c r="DY29" s="418"/>
      <c r="DZ29" s="418"/>
      <c r="EA29" s="419"/>
      <c r="EB29" s="420"/>
      <c r="EC29" s="417"/>
      <c r="ED29" s="418"/>
      <c r="EE29" s="418"/>
      <c r="EF29" s="418"/>
      <c r="EG29" s="418"/>
      <c r="EH29" s="419"/>
      <c r="EI29" s="420"/>
      <c r="EJ29" s="417"/>
      <c r="EK29" s="418"/>
      <c r="EL29" s="418"/>
      <c r="EM29" s="418"/>
      <c r="EN29" s="418"/>
      <c r="EO29" s="419"/>
      <c r="EP29" s="420"/>
      <c r="EQ29" s="417"/>
      <c r="ER29" s="418"/>
      <c r="ES29" s="418"/>
      <c r="ET29" s="418"/>
      <c r="EU29" s="418"/>
      <c r="EV29" s="419"/>
      <c r="EW29" s="420"/>
      <c r="EX29" s="417"/>
      <c r="EY29" s="418"/>
      <c r="EZ29" s="418"/>
      <c r="FA29" s="418"/>
      <c r="FB29" s="418"/>
      <c r="FC29" s="419"/>
      <c r="FD29" s="420"/>
      <c r="FE29" s="417"/>
      <c r="FF29" s="418"/>
      <c r="FG29" s="418"/>
      <c r="FH29" s="418"/>
      <c r="FI29" s="418"/>
      <c r="FJ29" s="419"/>
      <c r="FK29" s="422"/>
      <c r="FL29" s="388" t="str">
        <f t="shared" si="0"/>
        <v/>
      </c>
      <c r="FM29" s="379" t="str">
        <f t="shared" si="1"/>
        <v/>
      </c>
      <c r="FN29" s="379" t="str">
        <f t="shared" si="2"/>
        <v/>
      </c>
      <c r="FO29" s="379" t="str">
        <f t="shared" si="3"/>
        <v/>
      </c>
      <c r="FP29" s="389" t="str">
        <f t="shared" si="4"/>
        <v/>
      </c>
      <c r="FQ29" s="390"/>
    </row>
    <row r="30" spans="2:173" ht="15.75" customHeight="1" x14ac:dyDescent="0.5">
      <c r="B30" s="379">
        <v>24</v>
      </c>
      <c r="C30" s="461" t="str">
        <f>IF(นักเรียน!C29="","",นักเรียน!C29)</f>
        <v/>
      </c>
      <c r="D30" s="461" t="str">
        <f>IF(นักเรียน!D29="","",นักเรียน!D29)</f>
        <v/>
      </c>
      <c r="E30" s="380" t="str">
        <f>IF(นักเรียน!E29="","",นักเรียน!E29)</f>
        <v/>
      </c>
      <c r="F30" s="379" t="str">
        <f>IF(นักเรียน!E29="","",นักเรียน!B29)</f>
        <v/>
      </c>
      <c r="G30" s="417"/>
      <c r="H30" s="418"/>
      <c r="I30" s="418"/>
      <c r="J30" s="418"/>
      <c r="K30" s="418"/>
      <c r="L30" s="419"/>
      <c r="M30" s="419"/>
      <c r="N30" s="417"/>
      <c r="O30" s="418"/>
      <c r="P30" s="418"/>
      <c r="Q30" s="418"/>
      <c r="R30" s="418"/>
      <c r="S30" s="419"/>
      <c r="T30" s="420"/>
      <c r="U30" s="417"/>
      <c r="V30" s="418"/>
      <c r="W30" s="418"/>
      <c r="X30" s="418"/>
      <c r="Y30" s="418"/>
      <c r="Z30" s="419"/>
      <c r="AA30" s="420"/>
      <c r="AB30" s="417"/>
      <c r="AC30" s="418"/>
      <c r="AD30" s="418"/>
      <c r="AE30" s="418"/>
      <c r="AF30" s="418"/>
      <c r="AG30" s="419"/>
      <c r="AH30" s="420"/>
      <c r="AI30" s="417"/>
      <c r="AJ30" s="418"/>
      <c r="AK30" s="418"/>
      <c r="AL30" s="418"/>
      <c r="AM30" s="418"/>
      <c r="AN30" s="419"/>
      <c r="AO30" s="420"/>
      <c r="AP30" s="417"/>
      <c r="AQ30" s="418"/>
      <c r="AR30" s="418"/>
      <c r="AS30" s="418"/>
      <c r="AT30" s="418"/>
      <c r="AU30" s="419"/>
      <c r="AV30" s="420"/>
      <c r="AW30" s="421"/>
      <c r="AX30" s="418"/>
      <c r="AY30" s="418"/>
      <c r="AZ30" s="418"/>
      <c r="BA30" s="418"/>
      <c r="BB30" s="419"/>
      <c r="BC30" s="419"/>
      <c r="BD30" s="417"/>
      <c r="BE30" s="418"/>
      <c r="BF30" s="418"/>
      <c r="BG30" s="418"/>
      <c r="BH30" s="418"/>
      <c r="BI30" s="419"/>
      <c r="BJ30" s="420"/>
      <c r="BK30" s="417"/>
      <c r="BL30" s="418"/>
      <c r="BM30" s="418"/>
      <c r="BN30" s="418"/>
      <c r="BO30" s="418"/>
      <c r="BP30" s="419"/>
      <c r="BQ30" s="420"/>
      <c r="BR30" s="417"/>
      <c r="BS30" s="418"/>
      <c r="BT30" s="418"/>
      <c r="BU30" s="418"/>
      <c r="BV30" s="418"/>
      <c r="BW30" s="419"/>
      <c r="BX30" s="420"/>
      <c r="BY30" s="421"/>
      <c r="BZ30" s="418"/>
      <c r="CA30" s="418"/>
      <c r="CB30" s="418"/>
      <c r="CC30" s="418"/>
      <c r="CD30" s="419"/>
      <c r="CE30" s="419"/>
      <c r="CF30" s="417"/>
      <c r="CG30" s="418"/>
      <c r="CH30" s="418"/>
      <c r="CI30" s="418"/>
      <c r="CJ30" s="418"/>
      <c r="CK30" s="419"/>
      <c r="CL30" s="420"/>
      <c r="CM30" s="417"/>
      <c r="CN30" s="418"/>
      <c r="CO30" s="418"/>
      <c r="CP30" s="418"/>
      <c r="CQ30" s="418"/>
      <c r="CR30" s="419"/>
      <c r="CS30" s="420"/>
      <c r="CT30" s="417"/>
      <c r="CU30" s="418"/>
      <c r="CV30" s="418"/>
      <c r="CW30" s="418"/>
      <c r="CX30" s="418"/>
      <c r="CY30" s="419"/>
      <c r="CZ30" s="420"/>
      <c r="DA30" s="421"/>
      <c r="DB30" s="418"/>
      <c r="DC30" s="418"/>
      <c r="DD30" s="418"/>
      <c r="DE30" s="418"/>
      <c r="DF30" s="419"/>
      <c r="DG30" s="420"/>
      <c r="DH30" s="417"/>
      <c r="DI30" s="418"/>
      <c r="DJ30" s="418"/>
      <c r="DK30" s="418"/>
      <c r="DL30" s="418"/>
      <c r="DM30" s="419"/>
      <c r="DN30" s="420"/>
      <c r="DO30" s="417"/>
      <c r="DP30" s="418"/>
      <c r="DQ30" s="418"/>
      <c r="DR30" s="418"/>
      <c r="DS30" s="418"/>
      <c r="DT30" s="419"/>
      <c r="DU30" s="420"/>
      <c r="DV30" s="417"/>
      <c r="DW30" s="418"/>
      <c r="DX30" s="418"/>
      <c r="DY30" s="418"/>
      <c r="DZ30" s="418"/>
      <c r="EA30" s="419"/>
      <c r="EB30" s="420"/>
      <c r="EC30" s="417"/>
      <c r="ED30" s="418"/>
      <c r="EE30" s="418"/>
      <c r="EF30" s="418"/>
      <c r="EG30" s="418"/>
      <c r="EH30" s="419"/>
      <c r="EI30" s="420"/>
      <c r="EJ30" s="417"/>
      <c r="EK30" s="418"/>
      <c r="EL30" s="418"/>
      <c r="EM30" s="418"/>
      <c r="EN30" s="418"/>
      <c r="EO30" s="419"/>
      <c r="EP30" s="420"/>
      <c r="EQ30" s="417"/>
      <c r="ER30" s="418"/>
      <c r="ES30" s="418"/>
      <c r="ET30" s="418"/>
      <c r="EU30" s="418"/>
      <c r="EV30" s="419"/>
      <c r="EW30" s="420"/>
      <c r="EX30" s="417"/>
      <c r="EY30" s="418"/>
      <c r="EZ30" s="418"/>
      <c r="FA30" s="418"/>
      <c r="FB30" s="418"/>
      <c r="FC30" s="419"/>
      <c r="FD30" s="420"/>
      <c r="FE30" s="417"/>
      <c r="FF30" s="418"/>
      <c r="FG30" s="418"/>
      <c r="FH30" s="418"/>
      <c r="FI30" s="418"/>
      <c r="FJ30" s="419"/>
      <c r="FK30" s="422"/>
      <c r="FL30" s="388" t="str">
        <f t="shared" si="0"/>
        <v/>
      </c>
      <c r="FM30" s="379" t="str">
        <f t="shared" si="1"/>
        <v/>
      </c>
      <c r="FN30" s="379" t="str">
        <f t="shared" si="2"/>
        <v/>
      </c>
      <c r="FO30" s="379" t="str">
        <f t="shared" si="3"/>
        <v/>
      </c>
      <c r="FP30" s="389" t="str">
        <f t="shared" si="4"/>
        <v/>
      </c>
      <c r="FQ30" s="390"/>
    </row>
    <row r="31" spans="2:173" ht="15.75" customHeight="1" x14ac:dyDescent="0.5">
      <c r="B31" s="379">
        <v>25</v>
      </c>
      <c r="C31" s="461" t="str">
        <f>IF(นักเรียน!C30="","",นักเรียน!C30)</f>
        <v/>
      </c>
      <c r="D31" s="461" t="str">
        <f>IF(นักเรียน!D30="","",นักเรียน!D30)</f>
        <v/>
      </c>
      <c r="E31" s="380" t="str">
        <f>IF(นักเรียน!E30="","",นักเรียน!E30)</f>
        <v/>
      </c>
      <c r="F31" s="379" t="str">
        <f>IF(นักเรียน!E30="","",นักเรียน!B30)</f>
        <v/>
      </c>
      <c r="G31" s="417"/>
      <c r="H31" s="418"/>
      <c r="I31" s="418"/>
      <c r="J31" s="418"/>
      <c r="K31" s="418"/>
      <c r="L31" s="419"/>
      <c r="M31" s="419"/>
      <c r="N31" s="417"/>
      <c r="O31" s="418"/>
      <c r="P31" s="418"/>
      <c r="Q31" s="418"/>
      <c r="R31" s="418"/>
      <c r="S31" s="419"/>
      <c r="T31" s="420"/>
      <c r="U31" s="417"/>
      <c r="V31" s="418"/>
      <c r="W31" s="418"/>
      <c r="X31" s="418"/>
      <c r="Y31" s="418"/>
      <c r="Z31" s="419"/>
      <c r="AA31" s="420"/>
      <c r="AB31" s="417"/>
      <c r="AC31" s="418"/>
      <c r="AD31" s="418"/>
      <c r="AE31" s="418"/>
      <c r="AF31" s="418"/>
      <c r="AG31" s="419"/>
      <c r="AH31" s="420"/>
      <c r="AI31" s="417"/>
      <c r="AJ31" s="418"/>
      <c r="AK31" s="418"/>
      <c r="AL31" s="418"/>
      <c r="AM31" s="418"/>
      <c r="AN31" s="419"/>
      <c r="AO31" s="420"/>
      <c r="AP31" s="417"/>
      <c r="AQ31" s="418"/>
      <c r="AR31" s="418"/>
      <c r="AS31" s="418"/>
      <c r="AT31" s="418"/>
      <c r="AU31" s="419"/>
      <c r="AV31" s="420"/>
      <c r="AW31" s="421"/>
      <c r="AX31" s="418"/>
      <c r="AY31" s="418"/>
      <c r="AZ31" s="418"/>
      <c r="BA31" s="418"/>
      <c r="BB31" s="419"/>
      <c r="BC31" s="419"/>
      <c r="BD31" s="417"/>
      <c r="BE31" s="418"/>
      <c r="BF31" s="418"/>
      <c r="BG31" s="418"/>
      <c r="BH31" s="418"/>
      <c r="BI31" s="419"/>
      <c r="BJ31" s="420"/>
      <c r="BK31" s="417"/>
      <c r="BL31" s="418"/>
      <c r="BM31" s="418"/>
      <c r="BN31" s="418"/>
      <c r="BO31" s="418"/>
      <c r="BP31" s="419"/>
      <c r="BQ31" s="420"/>
      <c r="BR31" s="417"/>
      <c r="BS31" s="418"/>
      <c r="BT31" s="418"/>
      <c r="BU31" s="418"/>
      <c r="BV31" s="418"/>
      <c r="BW31" s="419"/>
      <c r="BX31" s="420"/>
      <c r="BY31" s="421"/>
      <c r="BZ31" s="418"/>
      <c r="CA31" s="418"/>
      <c r="CB31" s="418"/>
      <c r="CC31" s="418"/>
      <c r="CD31" s="419"/>
      <c r="CE31" s="419"/>
      <c r="CF31" s="417"/>
      <c r="CG31" s="418"/>
      <c r="CH31" s="418"/>
      <c r="CI31" s="418"/>
      <c r="CJ31" s="418"/>
      <c r="CK31" s="419"/>
      <c r="CL31" s="420"/>
      <c r="CM31" s="417"/>
      <c r="CN31" s="418"/>
      <c r="CO31" s="418"/>
      <c r="CP31" s="418"/>
      <c r="CQ31" s="418"/>
      <c r="CR31" s="419"/>
      <c r="CS31" s="420"/>
      <c r="CT31" s="417"/>
      <c r="CU31" s="418"/>
      <c r="CV31" s="418"/>
      <c r="CW31" s="418"/>
      <c r="CX31" s="418"/>
      <c r="CY31" s="419"/>
      <c r="CZ31" s="420"/>
      <c r="DA31" s="421"/>
      <c r="DB31" s="418"/>
      <c r="DC31" s="418"/>
      <c r="DD31" s="418"/>
      <c r="DE31" s="418"/>
      <c r="DF31" s="419"/>
      <c r="DG31" s="420"/>
      <c r="DH31" s="417"/>
      <c r="DI31" s="418"/>
      <c r="DJ31" s="418"/>
      <c r="DK31" s="418"/>
      <c r="DL31" s="418"/>
      <c r="DM31" s="419"/>
      <c r="DN31" s="420"/>
      <c r="DO31" s="417"/>
      <c r="DP31" s="418"/>
      <c r="DQ31" s="418"/>
      <c r="DR31" s="418"/>
      <c r="DS31" s="418"/>
      <c r="DT31" s="419"/>
      <c r="DU31" s="420"/>
      <c r="DV31" s="417"/>
      <c r="DW31" s="418"/>
      <c r="DX31" s="418"/>
      <c r="DY31" s="418"/>
      <c r="DZ31" s="418"/>
      <c r="EA31" s="419"/>
      <c r="EB31" s="420"/>
      <c r="EC31" s="417"/>
      <c r="ED31" s="418"/>
      <c r="EE31" s="418"/>
      <c r="EF31" s="418"/>
      <c r="EG31" s="418"/>
      <c r="EH31" s="419"/>
      <c r="EI31" s="420"/>
      <c r="EJ31" s="417"/>
      <c r="EK31" s="418"/>
      <c r="EL31" s="418"/>
      <c r="EM31" s="418"/>
      <c r="EN31" s="418"/>
      <c r="EO31" s="419"/>
      <c r="EP31" s="420"/>
      <c r="EQ31" s="417"/>
      <c r="ER31" s="418"/>
      <c r="ES31" s="418"/>
      <c r="ET31" s="418"/>
      <c r="EU31" s="418"/>
      <c r="EV31" s="419"/>
      <c r="EW31" s="420"/>
      <c r="EX31" s="417"/>
      <c r="EY31" s="418"/>
      <c r="EZ31" s="418"/>
      <c r="FA31" s="418"/>
      <c r="FB31" s="418"/>
      <c r="FC31" s="419"/>
      <c r="FD31" s="420"/>
      <c r="FE31" s="417"/>
      <c r="FF31" s="418"/>
      <c r="FG31" s="418"/>
      <c r="FH31" s="418"/>
      <c r="FI31" s="418"/>
      <c r="FJ31" s="419"/>
      <c r="FK31" s="422"/>
      <c r="FL31" s="388" t="str">
        <f t="shared" si="0"/>
        <v/>
      </c>
      <c r="FM31" s="379" t="str">
        <f t="shared" si="1"/>
        <v/>
      </c>
      <c r="FN31" s="379" t="str">
        <f t="shared" si="2"/>
        <v/>
      </c>
      <c r="FO31" s="379" t="str">
        <f t="shared" si="3"/>
        <v/>
      </c>
      <c r="FP31" s="389" t="str">
        <f t="shared" si="4"/>
        <v/>
      </c>
      <c r="FQ31" s="390"/>
    </row>
    <row r="32" spans="2:173" ht="15.75" customHeight="1" x14ac:dyDescent="0.5">
      <c r="B32" s="379">
        <v>26</v>
      </c>
      <c r="C32" s="461" t="str">
        <f>IF(นักเรียน!C31="","",นักเรียน!C31)</f>
        <v/>
      </c>
      <c r="D32" s="461" t="str">
        <f>IF(นักเรียน!D31="","",นักเรียน!D31)</f>
        <v/>
      </c>
      <c r="E32" s="380" t="str">
        <f>IF(นักเรียน!E31="","",นักเรียน!E31)</f>
        <v/>
      </c>
      <c r="F32" s="379" t="str">
        <f>IF(นักเรียน!E31="","",นักเรียน!B31)</f>
        <v/>
      </c>
      <c r="G32" s="417"/>
      <c r="H32" s="418"/>
      <c r="I32" s="418"/>
      <c r="J32" s="418"/>
      <c r="K32" s="418"/>
      <c r="L32" s="419"/>
      <c r="M32" s="419"/>
      <c r="N32" s="417"/>
      <c r="O32" s="418"/>
      <c r="P32" s="418"/>
      <c r="Q32" s="418"/>
      <c r="R32" s="418"/>
      <c r="S32" s="419"/>
      <c r="T32" s="420"/>
      <c r="U32" s="417"/>
      <c r="V32" s="418"/>
      <c r="W32" s="418"/>
      <c r="X32" s="418"/>
      <c r="Y32" s="418"/>
      <c r="Z32" s="419"/>
      <c r="AA32" s="420"/>
      <c r="AB32" s="417"/>
      <c r="AC32" s="418"/>
      <c r="AD32" s="418"/>
      <c r="AE32" s="418"/>
      <c r="AF32" s="418"/>
      <c r="AG32" s="419"/>
      <c r="AH32" s="420"/>
      <c r="AI32" s="417"/>
      <c r="AJ32" s="418"/>
      <c r="AK32" s="418"/>
      <c r="AL32" s="418"/>
      <c r="AM32" s="418"/>
      <c r="AN32" s="419"/>
      <c r="AO32" s="420"/>
      <c r="AP32" s="417"/>
      <c r="AQ32" s="418"/>
      <c r="AR32" s="418"/>
      <c r="AS32" s="418"/>
      <c r="AT32" s="418"/>
      <c r="AU32" s="419"/>
      <c r="AV32" s="420"/>
      <c r="AW32" s="421"/>
      <c r="AX32" s="418"/>
      <c r="AY32" s="418"/>
      <c r="AZ32" s="418"/>
      <c r="BA32" s="418"/>
      <c r="BB32" s="419"/>
      <c r="BC32" s="419"/>
      <c r="BD32" s="417"/>
      <c r="BE32" s="418"/>
      <c r="BF32" s="418"/>
      <c r="BG32" s="418"/>
      <c r="BH32" s="418"/>
      <c r="BI32" s="419"/>
      <c r="BJ32" s="420"/>
      <c r="BK32" s="417"/>
      <c r="BL32" s="418"/>
      <c r="BM32" s="418"/>
      <c r="BN32" s="418"/>
      <c r="BO32" s="418"/>
      <c r="BP32" s="419"/>
      <c r="BQ32" s="420"/>
      <c r="BR32" s="417"/>
      <c r="BS32" s="418"/>
      <c r="BT32" s="418"/>
      <c r="BU32" s="418"/>
      <c r="BV32" s="418"/>
      <c r="BW32" s="419"/>
      <c r="BX32" s="420"/>
      <c r="BY32" s="421"/>
      <c r="BZ32" s="418"/>
      <c r="CA32" s="418"/>
      <c r="CB32" s="418"/>
      <c r="CC32" s="418"/>
      <c r="CD32" s="419"/>
      <c r="CE32" s="419"/>
      <c r="CF32" s="417"/>
      <c r="CG32" s="418"/>
      <c r="CH32" s="418"/>
      <c r="CI32" s="418"/>
      <c r="CJ32" s="418"/>
      <c r="CK32" s="419"/>
      <c r="CL32" s="420"/>
      <c r="CM32" s="417"/>
      <c r="CN32" s="418"/>
      <c r="CO32" s="418"/>
      <c r="CP32" s="418"/>
      <c r="CQ32" s="418"/>
      <c r="CR32" s="419"/>
      <c r="CS32" s="420"/>
      <c r="CT32" s="417"/>
      <c r="CU32" s="418"/>
      <c r="CV32" s="418"/>
      <c r="CW32" s="418"/>
      <c r="CX32" s="418"/>
      <c r="CY32" s="419"/>
      <c r="CZ32" s="420"/>
      <c r="DA32" s="421"/>
      <c r="DB32" s="418"/>
      <c r="DC32" s="418"/>
      <c r="DD32" s="418"/>
      <c r="DE32" s="418"/>
      <c r="DF32" s="419"/>
      <c r="DG32" s="420"/>
      <c r="DH32" s="417"/>
      <c r="DI32" s="418"/>
      <c r="DJ32" s="418"/>
      <c r="DK32" s="418"/>
      <c r="DL32" s="418"/>
      <c r="DM32" s="419"/>
      <c r="DN32" s="420"/>
      <c r="DO32" s="417"/>
      <c r="DP32" s="418"/>
      <c r="DQ32" s="418"/>
      <c r="DR32" s="418"/>
      <c r="DS32" s="418"/>
      <c r="DT32" s="419"/>
      <c r="DU32" s="420"/>
      <c r="DV32" s="417"/>
      <c r="DW32" s="418"/>
      <c r="DX32" s="418"/>
      <c r="DY32" s="418"/>
      <c r="DZ32" s="418"/>
      <c r="EA32" s="419"/>
      <c r="EB32" s="420"/>
      <c r="EC32" s="417"/>
      <c r="ED32" s="418"/>
      <c r="EE32" s="418"/>
      <c r="EF32" s="418"/>
      <c r="EG32" s="418"/>
      <c r="EH32" s="419"/>
      <c r="EI32" s="420"/>
      <c r="EJ32" s="417"/>
      <c r="EK32" s="418"/>
      <c r="EL32" s="418"/>
      <c r="EM32" s="418"/>
      <c r="EN32" s="418"/>
      <c r="EO32" s="419"/>
      <c r="EP32" s="420"/>
      <c r="EQ32" s="417"/>
      <c r="ER32" s="418"/>
      <c r="ES32" s="418"/>
      <c r="ET32" s="418"/>
      <c r="EU32" s="418"/>
      <c r="EV32" s="419"/>
      <c r="EW32" s="420"/>
      <c r="EX32" s="417"/>
      <c r="EY32" s="418"/>
      <c r="EZ32" s="418"/>
      <c r="FA32" s="418"/>
      <c r="FB32" s="418"/>
      <c r="FC32" s="419"/>
      <c r="FD32" s="420"/>
      <c r="FE32" s="417"/>
      <c r="FF32" s="418"/>
      <c r="FG32" s="418"/>
      <c r="FH32" s="418"/>
      <c r="FI32" s="418"/>
      <c r="FJ32" s="419"/>
      <c r="FK32" s="422"/>
      <c r="FL32" s="388" t="str">
        <f t="shared" si="0"/>
        <v/>
      </c>
      <c r="FM32" s="379" t="str">
        <f t="shared" si="1"/>
        <v/>
      </c>
      <c r="FN32" s="379" t="str">
        <f t="shared" si="2"/>
        <v/>
      </c>
      <c r="FO32" s="379" t="str">
        <f t="shared" si="3"/>
        <v/>
      </c>
      <c r="FP32" s="389" t="str">
        <f t="shared" si="4"/>
        <v/>
      </c>
      <c r="FQ32" s="390"/>
    </row>
    <row r="33" spans="2:173" ht="15.75" customHeight="1" x14ac:dyDescent="0.5">
      <c r="B33" s="379">
        <v>27</v>
      </c>
      <c r="C33" s="461" t="str">
        <f>IF(นักเรียน!C32="","",นักเรียน!C32)</f>
        <v/>
      </c>
      <c r="D33" s="461" t="str">
        <f>IF(นักเรียน!D32="","",นักเรียน!D32)</f>
        <v/>
      </c>
      <c r="E33" s="380" t="str">
        <f>IF(นักเรียน!E32="","",นักเรียน!E32)</f>
        <v/>
      </c>
      <c r="F33" s="379" t="str">
        <f>IF(นักเรียน!E32="","",นักเรียน!B32)</f>
        <v/>
      </c>
      <c r="G33" s="417"/>
      <c r="H33" s="418"/>
      <c r="I33" s="418"/>
      <c r="J33" s="418"/>
      <c r="K33" s="418"/>
      <c r="L33" s="419"/>
      <c r="M33" s="419"/>
      <c r="N33" s="417"/>
      <c r="O33" s="418"/>
      <c r="P33" s="418"/>
      <c r="Q33" s="418"/>
      <c r="R33" s="418"/>
      <c r="S33" s="419"/>
      <c r="T33" s="420"/>
      <c r="U33" s="417"/>
      <c r="V33" s="418"/>
      <c r="W33" s="418"/>
      <c r="X33" s="418"/>
      <c r="Y33" s="418"/>
      <c r="Z33" s="419"/>
      <c r="AA33" s="420"/>
      <c r="AB33" s="417"/>
      <c r="AC33" s="418"/>
      <c r="AD33" s="418"/>
      <c r="AE33" s="418"/>
      <c r="AF33" s="418"/>
      <c r="AG33" s="419"/>
      <c r="AH33" s="420"/>
      <c r="AI33" s="417"/>
      <c r="AJ33" s="418"/>
      <c r="AK33" s="418"/>
      <c r="AL33" s="418"/>
      <c r="AM33" s="418"/>
      <c r="AN33" s="419"/>
      <c r="AO33" s="420"/>
      <c r="AP33" s="417"/>
      <c r="AQ33" s="418"/>
      <c r="AR33" s="418"/>
      <c r="AS33" s="418"/>
      <c r="AT33" s="418"/>
      <c r="AU33" s="419"/>
      <c r="AV33" s="420"/>
      <c r="AW33" s="421"/>
      <c r="AX33" s="418"/>
      <c r="AY33" s="418"/>
      <c r="AZ33" s="418"/>
      <c r="BA33" s="418"/>
      <c r="BB33" s="419"/>
      <c r="BC33" s="419"/>
      <c r="BD33" s="417"/>
      <c r="BE33" s="418"/>
      <c r="BF33" s="418"/>
      <c r="BG33" s="418"/>
      <c r="BH33" s="418"/>
      <c r="BI33" s="419"/>
      <c r="BJ33" s="420"/>
      <c r="BK33" s="417"/>
      <c r="BL33" s="418"/>
      <c r="BM33" s="418"/>
      <c r="BN33" s="418"/>
      <c r="BO33" s="418"/>
      <c r="BP33" s="419"/>
      <c r="BQ33" s="420"/>
      <c r="BR33" s="417"/>
      <c r="BS33" s="418"/>
      <c r="BT33" s="418"/>
      <c r="BU33" s="418"/>
      <c r="BV33" s="418"/>
      <c r="BW33" s="419"/>
      <c r="BX33" s="420"/>
      <c r="BY33" s="421"/>
      <c r="BZ33" s="418"/>
      <c r="CA33" s="418"/>
      <c r="CB33" s="418"/>
      <c r="CC33" s="418"/>
      <c r="CD33" s="419"/>
      <c r="CE33" s="419"/>
      <c r="CF33" s="417"/>
      <c r="CG33" s="418"/>
      <c r="CH33" s="418"/>
      <c r="CI33" s="418"/>
      <c r="CJ33" s="418"/>
      <c r="CK33" s="419"/>
      <c r="CL33" s="420"/>
      <c r="CM33" s="417"/>
      <c r="CN33" s="418"/>
      <c r="CO33" s="418"/>
      <c r="CP33" s="418"/>
      <c r="CQ33" s="418"/>
      <c r="CR33" s="419"/>
      <c r="CS33" s="420"/>
      <c r="CT33" s="417"/>
      <c r="CU33" s="418"/>
      <c r="CV33" s="418"/>
      <c r="CW33" s="418"/>
      <c r="CX33" s="418"/>
      <c r="CY33" s="419"/>
      <c r="CZ33" s="420"/>
      <c r="DA33" s="421"/>
      <c r="DB33" s="418"/>
      <c r="DC33" s="418"/>
      <c r="DD33" s="418"/>
      <c r="DE33" s="418"/>
      <c r="DF33" s="419"/>
      <c r="DG33" s="420"/>
      <c r="DH33" s="417"/>
      <c r="DI33" s="418"/>
      <c r="DJ33" s="418"/>
      <c r="DK33" s="418"/>
      <c r="DL33" s="418"/>
      <c r="DM33" s="419"/>
      <c r="DN33" s="420"/>
      <c r="DO33" s="417"/>
      <c r="DP33" s="418"/>
      <c r="DQ33" s="418"/>
      <c r="DR33" s="418"/>
      <c r="DS33" s="418"/>
      <c r="DT33" s="419"/>
      <c r="DU33" s="420"/>
      <c r="DV33" s="417"/>
      <c r="DW33" s="418"/>
      <c r="DX33" s="418"/>
      <c r="DY33" s="418"/>
      <c r="DZ33" s="418"/>
      <c r="EA33" s="419"/>
      <c r="EB33" s="420"/>
      <c r="EC33" s="417"/>
      <c r="ED33" s="418"/>
      <c r="EE33" s="418"/>
      <c r="EF33" s="418"/>
      <c r="EG33" s="418"/>
      <c r="EH33" s="419"/>
      <c r="EI33" s="420"/>
      <c r="EJ33" s="417"/>
      <c r="EK33" s="418"/>
      <c r="EL33" s="418"/>
      <c r="EM33" s="418"/>
      <c r="EN33" s="418"/>
      <c r="EO33" s="419"/>
      <c r="EP33" s="420"/>
      <c r="EQ33" s="417"/>
      <c r="ER33" s="418"/>
      <c r="ES33" s="418"/>
      <c r="ET33" s="418"/>
      <c r="EU33" s="418"/>
      <c r="EV33" s="419"/>
      <c r="EW33" s="420"/>
      <c r="EX33" s="417"/>
      <c r="EY33" s="418"/>
      <c r="EZ33" s="418"/>
      <c r="FA33" s="418"/>
      <c r="FB33" s="418"/>
      <c r="FC33" s="419"/>
      <c r="FD33" s="420"/>
      <c r="FE33" s="417"/>
      <c r="FF33" s="418"/>
      <c r="FG33" s="418"/>
      <c r="FH33" s="418"/>
      <c r="FI33" s="418"/>
      <c r="FJ33" s="419"/>
      <c r="FK33" s="422"/>
      <c r="FL33" s="388" t="str">
        <f t="shared" si="0"/>
        <v/>
      </c>
      <c r="FM33" s="379" t="str">
        <f t="shared" si="1"/>
        <v/>
      </c>
      <c r="FN33" s="379" t="str">
        <f t="shared" si="2"/>
        <v/>
      </c>
      <c r="FO33" s="379" t="str">
        <f t="shared" si="3"/>
        <v/>
      </c>
      <c r="FP33" s="389" t="str">
        <f t="shared" si="4"/>
        <v/>
      </c>
      <c r="FQ33" s="390"/>
    </row>
    <row r="34" spans="2:173" ht="15.75" customHeight="1" x14ac:dyDescent="0.5">
      <c r="B34" s="379">
        <v>28</v>
      </c>
      <c r="C34" s="461" t="str">
        <f>IF(นักเรียน!C33="","",นักเรียน!C33)</f>
        <v/>
      </c>
      <c r="D34" s="461" t="str">
        <f>IF(นักเรียน!D33="","",นักเรียน!D33)</f>
        <v/>
      </c>
      <c r="E34" s="380" t="str">
        <f>IF(นักเรียน!E33="","",นักเรียน!E33)</f>
        <v/>
      </c>
      <c r="F34" s="379" t="str">
        <f>IF(นักเรียน!E33="","",นักเรียน!B33)</f>
        <v/>
      </c>
      <c r="G34" s="417"/>
      <c r="H34" s="418"/>
      <c r="I34" s="418"/>
      <c r="J34" s="418"/>
      <c r="K34" s="418"/>
      <c r="L34" s="419"/>
      <c r="M34" s="419"/>
      <c r="N34" s="417"/>
      <c r="O34" s="418"/>
      <c r="P34" s="418"/>
      <c r="Q34" s="418"/>
      <c r="R34" s="418"/>
      <c r="S34" s="419"/>
      <c r="T34" s="420"/>
      <c r="U34" s="417"/>
      <c r="V34" s="418"/>
      <c r="W34" s="418"/>
      <c r="X34" s="418"/>
      <c r="Y34" s="418"/>
      <c r="Z34" s="419"/>
      <c r="AA34" s="420"/>
      <c r="AB34" s="417"/>
      <c r="AC34" s="418"/>
      <c r="AD34" s="418"/>
      <c r="AE34" s="418"/>
      <c r="AF34" s="418"/>
      <c r="AG34" s="419"/>
      <c r="AH34" s="420"/>
      <c r="AI34" s="417"/>
      <c r="AJ34" s="418"/>
      <c r="AK34" s="418"/>
      <c r="AL34" s="418"/>
      <c r="AM34" s="418"/>
      <c r="AN34" s="419"/>
      <c r="AO34" s="420"/>
      <c r="AP34" s="417"/>
      <c r="AQ34" s="418"/>
      <c r="AR34" s="418"/>
      <c r="AS34" s="418"/>
      <c r="AT34" s="418"/>
      <c r="AU34" s="419"/>
      <c r="AV34" s="420"/>
      <c r="AW34" s="421"/>
      <c r="AX34" s="418"/>
      <c r="AY34" s="418"/>
      <c r="AZ34" s="418"/>
      <c r="BA34" s="418"/>
      <c r="BB34" s="419"/>
      <c r="BC34" s="419"/>
      <c r="BD34" s="417"/>
      <c r="BE34" s="418"/>
      <c r="BF34" s="418"/>
      <c r="BG34" s="418"/>
      <c r="BH34" s="418"/>
      <c r="BI34" s="419"/>
      <c r="BJ34" s="420"/>
      <c r="BK34" s="417"/>
      <c r="BL34" s="418"/>
      <c r="BM34" s="418"/>
      <c r="BN34" s="418"/>
      <c r="BO34" s="418"/>
      <c r="BP34" s="419"/>
      <c r="BQ34" s="420"/>
      <c r="BR34" s="417"/>
      <c r="BS34" s="418"/>
      <c r="BT34" s="418"/>
      <c r="BU34" s="418"/>
      <c r="BV34" s="418"/>
      <c r="BW34" s="419"/>
      <c r="BX34" s="420"/>
      <c r="BY34" s="421"/>
      <c r="BZ34" s="418"/>
      <c r="CA34" s="418"/>
      <c r="CB34" s="418"/>
      <c r="CC34" s="418"/>
      <c r="CD34" s="419"/>
      <c r="CE34" s="419"/>
      <c r="CF34" s="417"/>
      <c r="CG34" s="418"/>
      <c r="CH34" s="418"/>
      <c r="CI34" s="418"/>
      <c r="CJ34" s="418"/>
      <c r="CK34" s="419"/>
      <c r="CL34" s="420"/>
      <c r="CM34" s="417"/>
      <c r="CN34" s="418"/>
      <c r="CO34" s="418"/>
      <c r="CP34" s="418"/>
      <c r="CQ34" s="418"/>
      <c r="CR34" s="419"/>
      <c r="CS34" s="420"/>
      <c r="CT34" s="417"/>
      <c r="CU34" s="418"/>
      <c r="CV34" s="418"/>
      <c r="CW34" s="418"/>
      <c r="CX34" s="418"/>
      <c r="CY34" s="419"/>
      <c r="CZ34" s="420"/>
      <c r="DA34" s="421"/>
      <c r="DB34" s="418"/>
      <c r="DC34" s="418"/>
      <c r="DD34" s="418"/>
      <c r="DE34" s="418"/>
      <c r="DF34" s="419"/>
      <c r="DG34" s="420"/>
      <c r="DH34" s="417"/>
      <c r="DI34" s="418"/>
      <c r="DJ34" s="418"/>
      <c r="DK34" s="418"/>
      <c r="DL34" s="418"/>
      <c r="DM34" s="419"/>
      <c r="DN34" s="420"/>
      <c r="DO34" s="417"/>
      <c r="DP34" s="418"/>
      <c r="DQ34" s="418"/>
      <c r="DR34" s="418"/>
      <c r="DS34" s="418"/>
      <c r="DT34" s="419"/>
      <c r="DU34" s="420"/>
      <c r="DV34" s="417"/>
      <c r="DW34" s="418"/>
      <c r="DX34" s="418"/>
      <c r="DY34" s="418"/>
      <c r="DZ34" s="418"/>
      <c r="EA34" s="419"/>
      <c r="EB34" s="420"/>
      <c r="EC34" s="417"/>
      <c r="ED34" s="418"/>
      <c r="EE34" s="418"/>
      <c r="EF34" s="418"/>
      <c r="EG34" s="418"/>
      <c r="EH34" s="419"/>
      <c r="EI34" s="420"/>
      <c r="EJ34" s="417"/>
      <c r="EK34" s="418"/>
      <c r="EL34" s="418"/>
      <c r="EM34" s="418"/>
      <c r="EN34" s="418"/>
      <c r="EO34" s="419"/>
      <c r="EP34" s="420"/>
      <c r="EQ34" s="417"/>
      <c r="ER34" s="418"/>
      <c r="ES34" s="418"/>
      <c r="ET34" s="418"/>
      <c r="EU34" s="418"/>
      <c r="EV34" s="419"/>
      <c r="EW34" s="420"/>
      <c r="EX34" s="417"/>
      <c r="EY34" s="418"/>
      <c r="EZ34" s="418"/>
      <c r="FA34" s="418"/>
      <c r="FB34" s="418"/>
      <c r="FC34" s="419"/>
      <c r="FD34" s="420"/>
      <c r="FE34" s="417"/>
      <c r="FF34" s="418"/>
      <c r="FG34" s="418"/>
      <c r="FH34" s="418"/>
      <c r="FI34" s="418"/>
      <c r="FJ34" s="419"/>
      <c r="FK34" s="422"/>
      <c r="FL34" s="388" t="str">
        <f t="shared" si="0"/>
        <v/>
      </c>
      <c r="FM34" s="379" t="str">
        <f t="shared" si="1"/>
        <v/>
      </c>
      <c r="FN34" s="379" t="str">
        <f t="shared" si="2"/>
        <v/>
      </c>
      <c r="FO34" s="379" t="str">
        <f t="shared" si="3"/>
        <v/>
      </c>
      <c r="FP34" s="389" t="str">
        <f t="shared" si="4"/>
        <v/>
      </c>
      <c r="FQ34" s="390"/>
    </row>
    <row r="35" spans="2:173" ht="15.75" customHeight="1" x14ac:dyDescent="0.5">
      <c r="B35" s="379">
        <v>29</v>
      </c>
      <c r="C35" s="461" t="str">
        <f>IF(นักเรียน!C34="","",นักเรียน!C34)</f>
        <v/>
      </c>
      <c r="D35" s="461" t="str">
        <f>IF(นักเรียน!D34="","",นักเรียน!D34)</f>
        <v/>
      </c>
      <c r="E35" s="380" t="str">
        <f>IF(นักเรียน!E34="","",นักเรียน!E34)</f>
        <v/>
      </c>
      <c r="F35" s="379" t="str">
        <f>IF(นักเรียน!E34="","",นักเรียน!B34)</f>
        <v/>
      </c>
      <c r="G35" s="417"/>
      <c r="H35" s="418"/>
      <c r="I35" s="418"/>
      <c r="J35" s="418"/>
      <c r="K35" s="418"/>
      <c r="L35" s="419"/>
      <c r="M35" s="419"/>
      <c r="N35" s="417"/>
      <c r="O35" s="418"/>
      <c r="P35" s="418"/>
      <c r="Q35" s="418"/>
      <c r="R35" s="418"/>
      <c r="S35" s="419"/>
      <c r="T35" s="420"/>
      <c r="U35" s="417"/>
      <c r="V35" s="418"/>
      <c r="W35" s="418"/>
      <c r="X35" s="418"/>
      <c r="Y35" s="418"/>
      <c r="Z35" s="419"/>
      <c r="AA35" s="420"/>
      <c r="AB35" s="417"/>
      <c r="AC35" s="418"/>
      <c r="AD35" s="418"/>
      <c r="AE35" s="418"/>
      <c r="AF35" s="418"/>
      <c r="AG35" s="419"/>
      <c r="AH35" s="420"/>
      <c r="AI35" s="417"/>
      <c r="AJ35" s="418"/>
      <c r="AK35" s="418"/>
      <c r="AL35" s="418"/>
      <c r="AM35" s="418"/>
      <c r="AN35" s="419"/>
      <c r="AO35" s="420"/>
      <c r="AP35" s="417"/>
      <c r="AQ35" s="418"/>
      <c r="AR35" s="418"/>
      <c r="AS35" s="418"/>
      <c r="AT35" s="418"/>
      <c r="AU35" s="419"/>
      <c r="AV35" s="420"/>
      <c r="AW35" s="421"/>
      <c r="AX35" s="418"/>
      <c r="AY35" s="418"/>
      <c r="AZ35" s="418"/>
      <c r="BA35" s="418"/>
      <c r="BB35" s="419"/>
      <c r="BC35" s="419"/>
      <c r="BD35" s="417"/>
      <c r="BE35" s="418"/>
      <c r="BF35" s="418"/>
      <c r="BG35" s="418"/>
      <c r="BH35" s="418"/>
      <c r="BI35" s="419"/>
      <c r="BJ35" s="420"/>
      <c r="BK35" s="417"/>
      <c r="BL35" s="418"/>
      <c r="BM35" s="418"/>
      <c r="BN35" s="418"/>
      <c r="BO35" s="418"/>
      <c r="BP35" s="419"/>
      <c r="BQ35" s="420"/>
      <c r="BR35" s="417"/>
      <c r="BS35" s="418"/>
      <c r="BT35" s="418"/>
      <c r="BU35" s="418"/>
      <c r="BV35" s="418"/>
      <c r="BW35" s="419"/>
      <c r="BX35" s="420"/>
      <c r="BY35" s="421"/>
      <c r="BZ35" s="418"/>
      <c r="CA35" s="418"/>
      <c r="CB35" s="418"/>
      <c r="CC35" s="418"/>
      <c r="CD35" s="419"/>
      <c r="CE35" s="419"/>
      <c r="CF35" s="417"/>
      <c r="CG35" s="418"/>
      <c r="CH35" s="418"/>
      <c r="CI35" s="418"/>
      <c r="CJ35" s="418"/>
      <c r="CK35" s="419"/>
      <c r="CL35" s="420"/>
      <c r="CM35" s="417"/>
      <c r="CN35" s="418"/>
      <c r="CO35" s="418"/>
      <c r="CP35" s="418"/>
      <c r="CQ35" s="418"/>
      <c r="CR35" s="419"/>
      <c r="CS35" s="420"/>
      <c r="CT35" s="417"/>
      <c r="CU35" s="418"/>
      <c r="CV35" s="418"/>
      <c r="CW35" s="418"/>
      <c r="CX35" s="418"/>
      <c r="CY35" s="419"/>
      <c r="CZ35" s="420"/>
      <c r="DA35" s="421"/>
      <c r="DB35" s="418"/>
      <c r="DC35" s="418"/>
      <c r="DD35" s="418"/>
      <c r="DE35" s="418"/>
      <c r="DF35" s="419"/>
      <c r="DG35" s="420"/>
      <c r="DH35" s="417"/>
      <c r="DI35" s="418"/>
      <c r="DJ35" s="418"/>
      <c r="DK35" s="418"/>
      <c r="DL35" s="418"/>
      <c r="DM35" s="419"/>
      <c r="DN35" s="420"/>
      <c r="DO35" s="417"/>
      <c r="DP35" s="418"/>
      <c r="DQ35" s="418"/>
      <c r="DR35" s="418"/>
      <c r="DS35" s="418"/>
      <c r="DT35" s="419"/>
      <c r="DU35" s="420"/>
      <c r="DV35" s="417"/>
      <c r="DW35" s="418"/>
      <c r="DX35" s="418"/>
      <c r="DY35" s="418"/>
      <c r="DZ35" s="418"/>
      <c r="EA35" s="419"/>
      <c r="EB35" s="420"/>
      <c r="EC35" s="417"/>
      <c r="ED35" s="418"/>
      <c r="EE35" s="418"/>
      <c r="EF35" s="418"/>
      <c r="EG35" s="418"/>
      <c r="EH35" s="419"/>
      <c r="EI35" s="420"/>
      <c r="EJ35" s="417"/>
      <c r="EK35" s="418"/>
      <c r="EL35" s="418"/>
      <c r="EM35" s="418"/>
      <c r="EN35" s="418"/>
      <c r="EO35" s="419"/>
      <c r="EP35" s="420"/>
      <c r="EQ35" s="417"/>
      <c r="ER35" s="418"/>
      <c r="ES35" s="418"/>
      <c r="ET35" s="418"/>
      <c r="EU35" s="418"/>
      <c r="EV35" s="419"/>
      <c r="EW35" s="420"/>
      <c r="EX35" s="417"/>
      <c r="EY35" s="418"/>
      <c r="EZ35" s="418"/>
      <c r="FA35" s="418"/>
      <c r="FB35" s="418"/>
      <c r="FC35" s="419"/>
      <c r="FD35" s="420"/>
      <c r="FE35" s="417"/>
      <c r="FF35" s="418"/>
      <c r="FG35" s="418"/>
      <c r="FH35" s="418"/>
      <c r="FI35" s="418"/>
      <c r="FJ35" s="419"/>
      <c r="FK35" s="422"/>
      <c r="FL35" s="388" t="str">
        <f t="shared" si="0"/>
        <v/>
      </c>
      <c r="FM35" s="379" t="str">
        <f t="shared" si="1"/>
        <v/>
      </c>
      <c r="FN35" s="379" t="str">
        <f t="shared" si="2"/>
        <v/>
      </c>
      <c r="FO35" s="379" t="str">
        <f t="shared" si="3"/>
        <v/>
      </c>
      <c r="FP35" s="389" t="str">
        <f t="shared" si="4"/>
        <v/>
      </c>
      <c r="FQ35" s="390"/>
    </row>
    <row r="36" spans="2:173" ht="15.75" customHeight="1" x14ac:dyDescent="0.5">
      <c r="B36" s="379">
        <v>30</v>
      </c>
      <c r="C36" s="461" t="str">
        <f>IF(นักเรียน!C35="","",นักเรียน!C35)</f>
        <v/>
      </c>
      <c r="D36" s="461" t="str">
        <f>IF(นักเรียน!D35="","",นักเรียน!D35)</f>
        <v/>
      </c>
      <c r="E36" s="380" t="str">
        <f>IF(นักเรียน!E35="","",นักเรียน!E35)</f>
        <v/>
      </c>
      <c r="F36" s="379" t="str">
        <f>IF(นักเรียน!E35="","",นักเรียน!B35)</f>
        <v/>
      </c>
      <c r="G36" s="417"/>
      <c r="H36" s="418"/>
      <c r="I36" s="418"/>
      <c r="J36" s="418"/>
      <c r="K36" s="418"/>
      <c r="L36" s="419"/>
      <c r="M36" s="419"/>
      <c r="N36" s="417"/>
      <c r="O36" s="418"/>
      <c r="P36" s="418"/>
      <c r="Q36" s="418"/>
      <c r="R36" s="418"/>
      <c r="S36" s="419"/>
      <c r="T36" s="420"/>
      <c r="U36" s="417"/>
      <c r="V36" s="418"/>
      <c r="W36" s="418"/>
      <c r="X36" s="418"/>
      <c r="Y36" s="418"/>
      <c r="Z36" s="419"/>
      <c r="AA36" s="420"/>
      <c r="AB36" s="417"/>
      <c r="AC36" s="418"/>
      <c r="AD36" s="418"/>
      <c r="AE36" s="418"/>
      <c r="AF36" s="418"/>
      <c r="AG36" s="419"/>
      <c r="AH36" s="420"/>
      <c r="AI36" s="417"/>
      <c r="AJ36" s="418"/>
      <c r="AK36" s="418"/>
      <c r="AL36" s="418"/>
      <c r="AM36" s="418"/>
      <c r="AN36" s="419"/>
      <c r="AO36" s="420"/>
      <c r="AP36" s="417"/>
      <c r="AQ36" s="418"/>
      <c r="AR36" s="418"/>
      <c r="AS36" s="418"/>
      <c r="AT36" s="418"/>
      <c r="AU36" s="419"/>
      <c r="AV36" s="420"/>
      <c r="AW36" s="421"/>
      <c r="AX36" s="418"/>
      <c r="AY36" s="418"/>
      <c r="AZ36" s="418"/>
      <c r="BA36" s="418"/>
      <c r="BB36" s="419"/>
      <c r="BC36" s="419"/>
      <c r="BD36" s="417"/>
      <c r="BE36" s="418"/>
      <c r="BF36" s="418"/>
      <c r="BG36" s="418"/>
      <c r="BH36" s="418"/>
      <c r="BI36" s="419"/>
      <c r="BJ36" s="420"/>
      <c r="BK36" s="417"/>
      <c r="BL36" s="418"/>
      <c r="BM36" s="418"/>
      <c r="BN36" s="418"/>
      <c r="BO36" s="418"/>
      <c r="BP36" s="419"/>
      <c r="BQ36" s="420"/>
      <c r="BR36" s="417"/>
      <c r="BS36" s="418"/>
      <c r="BT36" s="418"/>
      <c r="BU36" s="418"/>
      <c r="BV36" s="418"/>
      <c r="BW36" s="419"/>
      <c r="BX36" s="420"/>
      <c r="BY36" s="421"/>
      <c r="BZ36" s="418"/>
      <c r="CA36" s="418"/>
      <c r="CB36" s="418"/>
      <c r="CC36" s="418"/>
      <c r="CD36" s="419"/>
      <c r="CE36" s="419"/>
      <c r="CF36" s="417"/>
      <c r="CG36" s="418"/>
      <c r="CH36" s="418"/>
      <c r="CI36" s="418"/>
      <c r="CJ36" s="418"/>
      <c r="CK36" s="419"/>
      <c r="CL36" s="420"/>
      <c r="CM36" s="417"/>
      <c r="CN36" s="418"/>
      <c r="CO36" s="418"/>
      <c r="CP36" s="418"/>
      <c r="CQ36" s="418"/>
      <c r="CR36" s="419"/>
      <c r="CS36" s="420"/>
      <c r="CT36" s="417"/>
      <c r="CU36" s="418"/>
      <c r="CV36" s="418"/>
      <c r="CW36" s="418"/>
      <c r="CX36" s="418"/>
      <c r="CY36" s="419"/>
      <c r="CZ36" s="420"/>
      <c r="DA36" s="421"/>
      <c r="DB36" s="418"/>
      <c r="DC36" s="418"/>
      <c r="DD36" s="418"/>
      <c r="DE36" s="418"/>
      <c r="DF36" s="419"/>
      <c r="DG36" s="420"/>
      <c r="DH36" s="417"/>
      <c r="DI36" s="418"/>
      <c r="DJ36" s="418"/>
      <c r="DK36" s="418"/>
      <c r="DL36" s="418"/>
      <c r="DM36" s="419"/>
      <c r="DN36" s="420"/>
      <c r="DO36" s="417"/>
      <c r="DP36" s="418"/>
      <c r="DQ36" s="418"/>
      <c r="DR36" s="418"/>
      <c r="DS36" s="418"/>
      <c r="DT36" s="419"/>
      <c r="DU36" s="420"/>
      <c r="DV36" s="417"/>
      <c r="DW36" s="418"/>
      <c r="DX36" s="418"/>
      <c r="DY36" s="418"/>
      <c r="DZ36" s="418"/>
      <c r="EA36" s="419"/>
      <c r="EB36" s="420"/>
      <c r="EC36" s="417"/>
      <c r="ED36" s="418"/>
      <c r="EE36" s="418"/>
      <c r="EF36" s="418"/>
      <c r="EG36" s="418"/>
      <c r="EH36" s="419"/>
      <c r="EI36" s="420"/>
      <c r="EJ36" s="417"/>
      <c r="EK36" s="418"/>
      <c r="EL36" s="418"/>
      <c r="EM36" s="418"/>
      <c r="EN36" s="418"/>
      <c r="EO36" s="419"/>
      <c r="EP36" s="420"/>
      <c r="EQ36" s="417"/>
      <c r="ER36" s="418"/>
      <c r="ES36" s="418"/>
      <c r="ET36" s="418"/>
      <c r="EU36" s="418"/>
      <c r="EV36" s="419"/>
      <c r="EW36" s="420"/>
      <c r="EX36" s="417"/>
      <c r="EY36" s="418"/>
      <c r="EZ36" s="418"/>
      <c r="FA36" s="418"/>
      <c r="FB36" s="418"/>
      <c r="FC36" s="419"/>
      <c r="FD36" s="420"/>
      <c r="FE36" s="417"/>
      <c r="FF36" s="418"/>
      <c r="FG36" s="418"/>
      <c r="FH36" s="418"/>
      <c r="FI36" s="418"/>
      <c r="FJ36" s="419"/>
      <c r="FK36" s="422"/>
      <c r="FL36" s="388" t="str">
        <f t="shared" si="0"/>
        <v/>
      </c>
      <c r="FM36" s="379" t="str">
        <f t="shared" si="1"/>
        <v/>
      </c>
      <c r="FN36" s="379" t="str">
        <f t="shared" si="2"/>
        <v/>
      </c>
      <c r="FO36" s="379" t="str">
        <f t="shared" si="3"/>
        <v/>
      </c>
      <c r="FP36" s="389" t="str">
        <f t="shared" si="4"/>
        <v/>
      </c>
      <c r="FQ36" s="390"/>
    </row>
    <row r="37" spans="2:173" ht="15.75" customHeight="1" x14ac:dyDescent="0.5">
      <c r="B37" s="379">
        <v>31</v>
      </c>
      <c r="C37" s="461" t="str">
        <f>IF(นักเรียน!C36="","",นักเรียน!C36)</f>
        <v/>
      </c>
      <c r="D37" s="461" t="str">
        <f>IF(นักเรียน!D36="","",นักเรียน!D36)</f>
        <v/>
      </c>
      <c r="E37" s="380" t="str">
        <f>IF(นักเรียน!E36="","",นักเรียน!E36)</f>
        <v/>
      </c>
      <c r="F37" s="379" t="str">
        <f>IF(นักเรียน!E36="","",นักเรียน!B36)</f>
        <v/>
      </c>
      <c r="G37" s="417"/>
      <c r="H37" s="418"/>
      <c r="I37" s="418"/>
      <c r="J37" s="418"/>
      <c r="K37" s="418"/>
      <c r="L37" s="419"/>
      <c r="M37" s="419"/>
      <c r="N37" s="417"/>
      <c r="O37" s="418"/>
      <c r="P37" s="418"/>
      <c r="Q37" s="418"/>
      <c r="R37" s="418"/>
      <c r="S37" s="419"/>
      <c r="T37" s="420"/>
      <c r="U37" s="417"/>
      <c r="V37" s="418"/>
      <c r="W37" s="418"/>
      <c r="X37" s="418"/>
      <c r="Y37" s="418"/>
      <c r="Z37" s="419"/>
      <c r="AA37" s="420"/>
      <c r="AB37" s="417"/>
      <c r="AC37" s="418"/>
      <c r="AD37" s="418"/>
      <c r="AE37" s="418"/>
      <c r="AF37" s="418"/>
      <c r="AG37" s="419"/>
      <c r="AH37" s="420"/>
      <c r="AI37" s="417"/>
      <c r="AJ37" s="418"/>
      <c r="AK37" s="418"/>
      <c r="AL37" s="418"/>
      <c r="AM37" s="418"/>
      <c r="AN37" s="419"/>
      <c r="AO37" s="420"/>
      <c r="AP37" s="417"/>
      <c r="AQ37" s="418"/>
      <c r="AR37" s="418"/>
      <c r="AS37" s="418"/>
      <c r="AT37" s="418"/>
      <c r="AU37" s="419"/>
      <c r="AV37" s="420"/>
      <c r="AW37" s="421"/>
      <c r="AX37" s="418"/>
      <c r="AY37" s="418"/>
      <c r="AZ37" s="418"/>
      <c r="BA37" s="418"/>
      <c r="BB37" s="419"/>
      <c r="BC37" s="419"/>
      <c r="BD37" s="417"/>
      <c r="BE37" s="418"/>
      <c r="BF37" s="418"/>
      <c r="BG37" s="418"/>
      <c r="BH37" s="418"/>
      <c r="BI37" s="419"/>
      <c r="BJ37" s="420"/>
      <c r="BK37" s="417"/>
      <c r="BL37" s="418"/>
      <c r="BM37" s="418"/>
      <c r="BN37" s="418"/>
      <c r="BO37" s="418"/>
      <c r="BP37" s="419"/>
      <c r="BQ37" s="420"/>
      <c r="BR37" s="417"/>
      <c r="BS37" s="418"/>
      <c r="BT37" s="418"/>
      <c r="BU37" s="418"/>
      <c r="BV37" s="418"/>
      <c r="BW37" s="419"/>
      <c r="BX37" s="420"/>
      <c r="BY37" s="421"/>
      <c r="BZ37" s="418"/>
      <c r="CA37" s="418"/>
      <c r="CB37" s="418"/>
      <c r="CC37" s="418"/>
      <c r="CD37" s="419"/>
      <c r="CE37" s="419"/>
      <c r="CF37" s="417"/>
      <c r="CG37" s="418"/>
      <c r="CH37" s="418"/>
      <c r="CI37" s="418"/>
      <c r="CJ37" s="418"/>
      <c r="CK37" s="419"/>
      <c r="CL37" s="420"/>
      <c r="CM37" s="417"/>
      <c r="CN37" s="418"/>
      <c r="CO37" s="418"/>
      <c r="CP37" s="418"/>
      <c r="CQ37" s="418"/>
      <c r="CR37" s="419"/>
      <c r="CS37" s="420"/>
      <c r="CT37" s="417"/>
      <c r="CU37" s="418"/>
      <c r="CV37" s="418"/>
      <c r="CW37" s="418"/>
      <c r="CX37" s="418"/>
      <c r="CY37" s="419"/>
      <c r="CZ37" s="420"/>
      <c r="DA37" s="421"/>
      <c r="DB37" s="418"/>
      <c r="DC37" s="418"/>
      <c r="DD37" s="418"/>
      <c r="DE37" s="418"/>
      <c r="DF37" s="419"/>
      <c r="DG37" s="420"/>
      <c r="DH37" s="417"/>
      <c r="DI37" s="418"/>
      <c r="DJ37" s="418"/>
      <c r="DK37" s="418"/>
      <c r="DL37" s="418"/>
      <c r="DM37" s="419"/>
      <c r="DN37" s="420"/>
      <c r="DO37" s="417"/>
      <c r="DP37" s="418"/>
      <c r="DQ37" s="418"/>
      <c r="DR37" s="418"/>
      <c r="DS37" s="418"/>
      <c r="DT37" s="419"/>
      <c r="DU37" s="420"/>
      <c r="DV37" s="417"/>
      <c r="DW37" s="418"/>
      <c r="DX37" s="418"/>
      <c r="DY37" s="418"/>
      <c r="DZ37" s="418"/>
      <c r="EA37" s="419"/>
      <c r="EB37" s="420"/>
      <c r="EC37" s="417"/>
      <c r="ED37" s="418"/>
      <c r="EE37" s="418"/>
      <c r="EF37" s="418"/>
      <c r="EG37" s="418"/>
      <c r="EH37" s="419"/>
      <c r="EI37" s="420"/>
      <c r="EJ37" s="417"/>
      <c r="EK37" s="418"/>
      <c r="EL37" s="418"/>
      <c r="EM37" s="418"/>
      <c r="EN37" s="418"/>
      <c r="EO37" s="419"/>
      <c r="EP37" s="420"/>
      <c r="EQ37" s="417"/>
      <c r="ER37" s="418"/>
      <c r="ES37" s="418"/>
      <c r="ET37" s="418"/>
      <c r="EU37" s="418"/>
      <c r="EV37" s="419"/>
      <c r="EW37" s="420"/>
      <c r="EX37" s="417"/>
      <c r="EY37" s="418"/>
      <c r="EZ37" s="418"/>
      <c r="FA37" s="418"/>
      <c r="FB37" s="418"/>
      <c r="FC37" s="419"/>
      <c r="FD37" s="420"/>
      <c r="FE37" s="417"/>
      <c r="FF37" s="418"/>
      <c r="FG37" s="418"/>
      <c r="FH37" s="418"/>
      <c r="FI37" s="418"/>
      <c r="FJ37" s="419"/>
      <c r="FK37" s="422"/>
      <c r="FL37" s="388" t="str">
        <f t="shared" si="0"/>
        <v/>
      </c>
      <c r="FM37" s="379" t="str">
        <f t="shared" si="1"/>
        <v/>
      </c>
      <c r="FN37" s="379" t="str">
        <f t="shared" si="2"/>
        <v/>
      </c>
      <c r="FO37" s="379" t="str">
        <f t="shared" si="3"/>
        <v/>
      </c>
      <c r="FP37" s="389" t="str">
        <f t="shared" si="4"/>
        <v/>
      </c>
      <c r="FQ37" s="390"/>
    </row>
    <row r="38" spans="2:173" ht="15.75" customHeight="1" x14ac:dyDescent="0.5">
      <c r="B38" s="379">
        <v>32</v>
      </c>
      <c r="C38" s="461" t="str">
        <f>IF(นักเรียน!C37="","",นักเรียน!C37)</f>
        <v/>
      </c>
      <c r="D38" s="461" t="str">
        <f>IF(นักเรียน!D37="","",นักเรียน!D37)</f>
        <v/>
      </c>
      <c r="E38" s="380" t="str">
        <f>IF(นักเรียน!E37="","",นักเรียน!E37)</f>
        <v/>
      </c>
      <c r="F38" s="379" t="str">
        <f>IF(นักเรียน!E37="","",นักเรียน!B37)</f>
        <v/>
      </c>
      <c r="G38" s="417"/>
      <c r="H38" s="418"/>
      <c r="I38" s="418"/>
      <c r="J38" s="418"/>
      <c r="K38" s="418"/>
      <c r="L38" s="419"/>
      <c r="M38" s="419"/>
      <c r="N38" s="417"/>
      <c r="O38" s="418"/>
      <c r="P38" s="418"/>
      <c r="Q38" s="418"/>
      <c r="R38" s="418"/>
      <c r="S38" s="419"/>
      <c r="T38" s="420"/>
      <c r="U38" s="417"/>
      <c r="V38" s="418"/>
      <c r="W38" s="418"/>
      <c r="X38" s="418"/>
      <c r="Y38" s="418"/>
      <c r="Z38" s="419"/>
      <c r="AA38" s="420"/>
      <c r="AB38" s="417"/>
      <c r="AC38" s="418"/>
      <c r="AD38" s="418"/>
      <c r="AE38" s="418"/>
      <c r="AF38" s="418"/>
      <c r="AG38" s="419"/>
      <c r="AH38" s="420"/>
      <c r="AI38" s="417"/>
      <c r="AJ38" s="418"/>
      <c r="AK38" s="418"/>
      <c r="AL38" s="418"/>
      <c r="AM38" s="418"/>
      <c r="AN38" s="419"/>
      <c r="AO38" s="420"/>
      <c r="AP38" s="417"/>
      <c r="AQ38" s="418"/>
      <c r="AR38" s="418"/>
      <c r="AS38" s="418"/>
      <c r="AT38" s="418"/>
      <c r="AU38" s="419"/>
      <c r="AV38" s="420"/>
      <c r="AW38" s="421"/>
      <c r="AX38" s="418"/>
      <c r="AY38" s="418"/>
      <c r="AZ38" s="418"/>
      <c r="BA38" s="418"/>
      <c r="BB38" s="419"/>
      <c r="BC38" s="419"/>
      <c r="BD38" s="417"/>
      <c r="BE38" s="418"/>
      <c r="BF38" s="418"/>
      <c r="BG38" s="418"/>
      <c r="BH38" s="418"/>
      <c r="BI38" s="419"/>
      <c r="BJ38" s="420"/>
      <c r="BK38" s="417"/>
      <c r="BL38" s="418"/>
      <c r="BM38" s="418"/>
      <c r="BN38" s="418"/>
      <c r="BO38" s="418"/>
      <c r="BP38" s="419"/>
      <c r="BQ38" s="420"/>
      <c r="BR38" s="417"/>
      <c r="BS38" s="418"/>
      <c r="BT38" s="418"/>
      <c r="BU38" s="418"/>
      <c r="BV38" s="418"/>
      <c r="BW38" s="419"/>
      <c r="BX38" s="420"/>
      <c r="BY38" s="421"/>
      <c r="BZ38" s="418"/>
      <c r="CA38" s="418"/>
      <c r="CB38" s="418"/>
      <c r="CC38" s="418"/>
      <c r="CD38" s="419"/>
      <c r="CE38" s="419"/>
      <c r="CF38" s="417"/>
      <c r="CG38" s="418"/>
      <c r="CH38" s="418"/>
      <c r="CI38" s="418"/>
      <c r="CJ38" s="418"/>
      <c r="CK38" s="419"/>
      <c r="CL38" s="420"/>
      <c r="CM38" s="417"/>
      <c r="CN38" s="418"/>
      <c r="CO38" s="418"/>
      <c r="CP38" s="418"/>
      <c r="CQ38" s="418"/>
      <c r="CR38" s="419"/>
      <c r="CS38" s="420"/>
      <c r="CT38" s="417"/>
      <c r="CU38" s="418"/>
      <c r="CV38" s="418"/>
      <c r="CW38" s="418"/>
      <c r="CX38" s="418"/>
      <c r="CY38" s="419"/>
      <c r="CZ38" s="420"/>
      <c r="DA38" s="421"/>
      <c r="DB38" s="418"/>
      <c r="DC38" s="418"/>
      <c r="DD38" s="418"/>
      <c r="DE38" s="418"/>
      <c r="DF38" s="419"/>
      <c r="DG38" s="420"/>
      <c r="DH38" s="417"/>
      <c r="DI38" s="418"/>
      <c r="DJ38" s="418"/>
      <c r="DK38" s="418"/>
      <c r="DL38" s="418"/>
      <c r="DM38" s="419"/>
      <c r="DN38" s="420"/>
      <c r="DO38" s="417"/>
      <c r="DP38" s="418"/>
      <c r="DQ38" s="418"/>
      <c r="DR38" s="418"/>
      <c r="DS38" s="418"/>
      <c r="DT38" s="419"/>
      <c r="DU38" s="420"/>
      <c r="DV38" s="417"/>
      <c r="DW38" s="418"/>
      <c r="DX38" s="418"/>
      <c r="DY38" s="418"/>
      <c r="DZ38" s="418"/>
      <c r="EA38" s="419"/>
      <c r="EB38" s="420"/>
      <c r="EC38" s="417"/>
      <c r="ED38" s="418"/>
      <c r="EE38" s="418"/>
      <c r="EF38" s="418"/>
      <c r="EG38" s="418"/>
      <c r="EH38" s="419"/>
      <c r="EI38" s="420"/>
      <c r="EJ38" s="417"/>
      <c r="EK38" s="418"/>
      <c r="EL38" s="418"/>
      <c r="EM38" s="418"/>
      <c r="EN38" s="418"/>
      <c r="EO38" s="419"/>
      <c r="EP38" s="420"/>
      <c r="EQ38" s="417"/>
      <c r="ER38" s="418"/>
      <c r="ES38" s="418"/>
      <c r="ET38" s="418"/>
      <c r="EU38" s="418"/>
      <c r="EV38" s="419"/>
      <c r="EW38" s="420"/>
      <c r="EX38" s="417"/>
      <c r="EY38" s="418"/>
      <c r="EZ38" s="418"/>
      <c r="FA38" s="418"/>
      <c r="FB38" s="418"/>
      <c r="FC38" s="419"/>
      <c r="FD38" s="420"/>
      <c r="FE38" s="417"/>
      <c r="FF38" s="418"/>
      <c r="FG38" s="418"/>
      <c r="FH38" s="418"/>
      <c r="FI38" s="418"/>
      <c r="FJ38" s="419"/>
      <c r="FK38" s="422"/>
      <c r="FL38" s="388" t="str">
        <f t="shared" si="0"/>
        <v/>
      </c>
      <c r="FM38" s="379" t="str">
        <f t="shared" si="1"/>
        <v/>
      </c>
      <c r="FN38" s="379" t="str">
        <f t="shared" si="2"/>
        <v/>
      </c>
      <c r="FO38" s="379" t="str">
        <f t="shared" si="3"/>
        <v/>
      </c>
      <c r="FP38" s="389" t="str">
        <f t="shared" si="4"/>
        <v/>
      </c>
      <c r="FQ38" s="390"/>
    </row>
    <row r="39" spans="2:173" ht="15.75" customHeight="1" x14ac:dyDescent="0.5">
      <c r="B39" s="379">
        <v>33</v>
      </c>
      <c r="C39" s="461" t="str">
        <f>IF(นักเรียน!C38="","",นักเรียน!C38)</f>
        <v/>
      </c>
      <c r="D39" s="461" t="str">
        <f>IF(นักเรียน!D38="","",นักเรียน!D38)</f>
        <v/>
      </c>
      <c r="E39" s="380" t="str">
        <f>IF(นักเรียน!E38="","",นักเรียน!E38)</f>
        <v/>
      </c>
      <c r="F39" s="379" t="str">
        <f>IF(นักเรียน!E38="","",นักเรียน!B38)</f>
        <v/>
      </c>
      <c r="G39" s="417"/>
      <c r="H39" s="418"/>
      <c r="I39" s="418"/>
      <c r="J39" s="418"/>
      <c r="K39" s="418"/>
      <c r="L39" s="419"/>
      <c r="M39" s="419"/>
      <c r="N39" s="417"/>
      <c r="O39" s="418"/>
      <c r="P39" s="418"/>
      <c r="Q39" s="418"/>
      <c r="R39" s="418"/>
      <c r="S39" s="419"/>
      <c r="T39" s="420"/>
      <c r="U39" s="417"/>
      <c r="V39" s="418"/>
      <c r="W39" s="418"/>
      <c r="X39" s="418"/>
      <c r="Y39" s="418"/>
      <c r="Z39" s="419"/>
      <c r="AA39" s="420"/>
      <c r="AB39" s="417"/>
      <c r="AC39" s="418"/>
      <c r="AD39" s="418"/>
      <c r="AE39" s="418"/>
      <c r="AF39" s="418"/>
      <c r="AG39" s="419"/>
      <c r="AH39" s="420"/>
      <c r="AI39" s="417"/>
      <c r="AJ39" s="418"/>
      <c r="AK39" s="418"/>
      <c r="AL39" s="418"/>
      <c r="AM39" s="418"/>
      <c r="AN39" s="419"/>
      <c r="AO39" s="420"/>
      <c r="AP39" s="417"/>
      <c r="AQ39" s="418"/>
      <c r="AR39" s="418"/>
      <c r="AS39" s="418"/>
      <c r="AT39" s="418"/>
      <c r="AU39" s="419"/>
      <c r="AV39" s="420"/>
      <c r="AW39" s="421"/>
      <c r="AX39" s="418"/>
      <c r="AY39" s="418"/>
      <c r="AZ39" s="418"/>
      <c r="BA39" s="418"/>
      <c r="BB39" s="419"/>
      <c r="BC39" s="419"/>
      <c r="BD39" s="417"/>
      <c r="BE39" s="418"/>
      <c r="BF39" s="418"/>
      <c r="BG39" s="418"/>
      <c r="BH39" s="418"/>
      <c r="BI39" s="419"/>
      <c r="BJ39" s="420"/>
      <c r="BK39" s="417"/>
      <c r="BL39" s="418"/>
      <c r="BM39" s="418"/>
      <c r="BN39" s="418"/>
      <c r="BO39" s="418"/>
      <c r="BP39" s="419"/>
      <c r="BQ39" s="420"/>
      <c r="BR39" s="417"/>
      <c r="BS39" s="418"/>
      <c r="BT39" s="418"/>
      <c r="BU39" s="418"/>
      <c r="BV39" s="418"/>
      <c r="BW39" s="419"/>
      <c r="BX39" s="420"/>
      <c r="BY39" s="421"/>
      <c r="BZ39" s="418"/>
      <c r="CA39" s="418"/>
      <c r="CB39" s="418"/>
      <c r="CC39" s="418"/>
      <c r="CD39" s="419"/>
      <c r="CE39" s="419"/>
      <c r="CF39" s="417"/>
      <c r="CG39" s="418"/>
      <c r="CH39" s="418"/>
      <c r="CI39" s="418"/>
      <c r="CJ39" s="418"/>
      <c r="CK39" s="419"/>
      <c r="CL39" s="420"/>
      <c r="CM39" s="417"/>
      <c r="CN39" s="418"/>
      <c r="CO39" s="418"/>
      <c r="CP39" s="418"/>
      <c r="CQ39" s="418"/>
      <c r="CR39" s="419"/>
      <c r="CS39" s="420"/>
      <c r="CT39" s="417"/>
      <c r="CU39" s="418"/>
      <c r="CV39" s="418"/>
      <c r="CW39" s="418"/>
      <c r="CX39" s="418"/>
      <c r="CY39" s="419"/>
      <c r="CZ39" s="420"/>
      <c r="DA39" s="421"/>
      <c r="DB39" s="418"/>
      <c r="DC39" s="418"/>
      <c r="DD39" s="418"/>
      <c r="DE39" s="418"/>
      <c r="DF39" s="419"/>
      <c r="DG39" s="420"/>
      <c r="DH39" s="417"/>
      <c r="DI39" s="418"/>
      <c r="DJ39" s="418"/>
      <c r="DK39" s="418"/>
      <c r="DL39" s="418"/>
      <c r="DM39" s="419"/>
      <c r="DN39" s="420"/>
      <c r="DO39" s="417"/>
      <c r="DP39" s="418"/>
      <c r="DQ39" s="418"/>
      <c r="DR39" s="418"/>
      <c r="DS39" s="418"/>
      <c r="DT39" s="419"/>
      <c r="DU39" s="420"/>
      <c r="DV39" s="417"/>
      <c r="DW39" s="418"/>
      <c r="DX39" s="418"/>
      <c r="DY39" s="418"/>
      <c r="DZ39" s="418"/>
      <c r="EA39" s="419"/>
      <c r="EB39" s="420"/>
      <c r="EC39" s="417"/>
      <c r="ED39" s="418"/>
      <c r="EE39" s="418"/>
      <c r="EF39" s="418"/>
      <c r="EG39" s="418"/>
      <c r="EH39" s="419"/>
      <c r="EI39" s="420"/>
      <c r="EJ39" s="417"/>
      <c r="EK39" s="418"/>
      <c r="EL39" s="418"/>
      <c r="EM39" s="418"/>
      <c r="EN39" s="418"/>
      <c r="EO39" s="419"/>
      <c r="EP39" s="420"/>
      <c r="EQ39" s="417"/>
      <c r="ER39" s="418"/>
      <c r="ES39" s="418"/>
      <c r="ET39" s="418"/>
      <c r="EU39" s="418"/>
      <c r="EV39" s="419"/>
      <c r="EW39" s="420"/>
      <c r="EX39" s="417"/>
      <c r="EY39" s="418"/>
      <c r="EZ39" s="418"/>
      <c r="FA39" s="418"/>
      <c r="FB39" s="418"/>
      <c r="FC39" s="419"/>
      <c r="FD39" s="420"/>
      <c r="FE39" s="417"/>
      <c r="FF39" s="418"/>
      <c r="FG39" s="418"/>
      <c r="FH39" s="418"/>
      <c r="FI39" s="418"/>
      <c r="FJ39" s="419"/>
      <c r="FK39" s="422"/>
      <c r="FL39" s="388" t="str">
        <f t="shared" ref="FL39:FL56" si="5">IF(COUNTIF($G39:$FK39," /"),COUNTIF($G39:$FK39," /"),"")</f>
        <v/>
      </c>
      <c r="FM39" s="379" t="str">
        <f t="shared" ref="FM39:FM56" si="6">IF(COUNTIF($G39:$FK39,"ป"),COUNTIF($G39:$FK39,"ป"),"")</f>
        <v/>
      </c>
      <c r="FN39" s="379" t="str">
        <f t="shared" ref="FN39:FN56" si="7">IF(COUNTIF($G39:$FK39,"ล"),COUNTIF($G39:$FK39,"ล"),"")</f>
        <v/>
      </c>
      <c r="FO39" s="379" t="str">
        <f t="shared" ref="FO39:FO56" si="8">IF(COUNTIF($G39:$FK39,"ข"),COUNTIF($G39:$FK39,"ข"),"")</f>
        <v/>
      </c>
      <c r="FP39" s="389" t="str">
        <f t="shared" ref="FP39:FP56" si="9">IF(FL39="","",FL39*100/COUNTA($G$6:$FK$6))</f>
        <v/>
      </c>
      <c r="FQ39" s="390"/>
    </row>
    <row r="40" spans="2:173" ht="15.75" customHeight="1" x14ac:dyDescent="0.5">
      <c r="B40" s="379">
        <v>34</v>
      </c>
      <c r="C40" s="461" t="str">
        <f>IF(นักเรียน!C39="","",นักเรียน!C39)</f>
        <v/>
      </c>
      <c r="D40" s="461" t="str">
        <f>IF(นักเรียน!D39="","",นักเรียน!D39)</f>
        <v/>
      </c>
      <c r="E40" s="380" t="str">
        <f>IF(นักเรียน!E39="","",นักเรียน!E39)</f>
        <v/>
      </c>
      <c r="F40" s="379" t="str">
        <f>IF(นักเรียน!E39="","",นักเรียน!B39)</f>
        <v/>
      </c>
      <c r="G40" s="417"/>
      <c r="H40" s="418"/>
      <c r="I40" s="418"/>
      <c r="J40" s="418"/>
      <c r="K40" s="418"/>
      <c r="L40" s="419"/>
      <c r="M40" s="419"/>
      <c r="N40" s="417"/>
      <c r="O40" s="418"/>
      <c r="P40" s="418"/>
      <c r="Q40" s="418"/>
      <c r="R40" s="418"/>
      <c r="S40" s="419"/>
      <c r="T40" s="420"/>
      <c r="U40" s="417"/>
      <c r="V40" s="418"/>
      <c r="W40" s="418"/>
      <c r="X40" s="418"/>
      <c r="Y40" s="418"/>
      <c r="Z40" s="419"/>
      <c r="AA40" s="420"/>
      <c r="AB40" s="417"/>
      <c r="AC40" s="418"/>
      <c r="AD40" s="418"/>
      <c r="AE40" s="418"/>
      <c r="AF40" s="418"/>
      <c r="AG40" s="419"/>
      <c r="AH40" s="420"/>
      <c r="AI40" s="417"/>
      <c r="AJ40" s="418"/>
      <c r="AK40" s="418"/>
      <c r="AL40" s="418"/>
      <c r="AM40" s="418"/>
      <c r="AN40" s="419"/>
      <c r="AO40" s="420"/>
      <c r="AP40" s="417"/>
      <c r="AQ40" s="418"/>
      <c r="AR40" s="418"/>
      <c r="AS40" s="418"/>
      <c r="AT40" s="418"/>
      <c r="AU40" s="419"/>
      <c r="AV40" s="420"/>
      <c r="AW40" s="421"/>
      <c r="AX40" s="418"/>
      <c r="AY40" s="418"/>
      <c r="AZ40" s="418"/>
      <c r="BA40" s="418"/>
      <c r="BB40" s="419"/>
      <c r="BC40" s="419"/>
      <c r="BD40" s="417"/>
      <c r="BE40" s="418"/>
      <c r="BF40" s="418"/>
      <c r="BG40" s="418"/>
      <c r="BH40" s="418"/>
      <c r="BI40" s="419"/>
      <c r="BJ40" s="420"/>
      <c r="BK40" s="417"/>
      <c r="BL40" s="418"/>
      <c r="BM40" s="418"/>
      <c r="BN40" s="418"/>
      <c r="BO40" s="418"/>
      <c r="BP40" s="419"/>
      <c r="BQ40" s="420"/>
      <c r="BR40" s="417"/>
      <c r="BS40" s="418"/>
      <c r="BT40" s="418"/>
      <c r="BU40" s="418"/>
      <c r="BV40" s="418"/>
      <c r="BW40" s="419"/>
      <c r="BX40" s="420"/>
      <c r="BY40" s="421"/>
      <c r="BZ40" s="418"/>
      <c r="CA40" s="418"/>
      <c r="CB40" s="418"/>
      <c r="CC40" s="418"/>
      <c r="CD40" s="419"/>
      <c r="CE40" s="419"/>
      <c r="CF40" s="417"/>
      <c r="CG40" s="418"/>
      <c r="CH40" s="418"/>
      <c r="CI40" s="418"/>
      <c r="CJ40" s="418"/>
      <c r="CK40" s="419"/>
      <c r="CL40" s="420"/>
      <c r="CM40" s="417"/>
      <c r="CN40" s="418"/>
      <c r="CO40" s="418"/>
      <c r="CP40" s="418"/>
      <c r="CQ40" s="418"/>
      <c r="CR40" s="419"/>
      <c r="CS40" s="420"/>
      <c r="CT40" s="417"/>
      <c r="CU40" s="418"/>
      <c r="CV40" s="418"/>
      <c r="CW40" s="418"/>
      <c r="CX40" s="418"/>
      <c r="CY40" s="419"/>
      <c r="CZ40" s="420"/>
      <c r="DA40" s="421"/>
      <c r="DB40" s="418"/>
      <c r="DC40" s="418"/>
      <c r="DD40" s="418"/>
      <c r="DE40" s="418"/>
      <c r="DF40" s="419"/>
      <c r="DG40" s="420"/>
      <c r="DH40" s="417"/>
      <c r="DI40" s="418"/>
      <c r="DJ40" s="418"/>
      <c r="DK40" s="418"/>
      <c r="DL40" s="418"/>
      <c r="DM40" s="419"/>
      <c r="DN40" s="420"/>
      <c r="DO40" s="417"/>
      <c r="DP40" s="418"/>
      <c r="DQ40" s="418"/>
      <c r="DR40" s="418"/>
      <c r="DS40" s="418"/>
      <c r="DT40" s="419"/>
      <c r="DU40" s="420"/>
      <c r="DV40" s="417"/>
      <c r="DW40" s="418"/>
      <c r="DX40" s="418"/>
      <c r="DY40" s="418"/>
      <c r="DZ40" s="418"/>
      <c r="EA40" s="419"/>
      <c r="EB40" s="420"/>
      <c r="EC40" s="417"/>
      <c r="ED40" s="418"/>
      <c r="EE40" s="418"/>
      <c r="EF40" s="418"/>
      <c r="EG40" s="418"/>
      <c r="EH40" s="419"/>
      <c r="EI40" s="420"/>
      <c r="EJ40" s="417"/>
      <c r="EK40" s="418"/>
      <c r="EL40" s="418"/>
      <c r="EM40" s="418"/>
      <c r="EN40" s="418"/>
      <c r="EO40" s="419"/>
      <c r="EP40" s="420"/>
      <c r="EQ40" s="417"/>
      <c r="ER40" s="418"/>
      <c r="ES40" s="418"/>
      <c r="ET40" s="418"/>
      <c r="EU40" s="418"/>
      <c r="EV40" s="419"/>
      <c r="EW40" s="420"/>
      <c r="EX40" s="417"/>
      <c r="EY40" s="418"/>
      <c r="EZ40" s="418"/>
      <c r="FA40" s="418"/>
      <c r="FB40" s="418"/>
      <c r="FC40" s="419"/>
      <c r="FD40" s="420"/>
      <c r="FE40" s="417"/>
      <c r="FF40" s="418"/>
      <c r="FG40" s="418"/>
      <c r="FH40" s="418"/>
      <c r="FI40" s="418"/>
      <c r="FJ40" s="419"/>
      <c r="FK40" s="422"/>
      <c r="FL40" s="388" t="str">
        <f t="shared" si="5"/>
        <v/>
      </c>
      <c r="FM40" s="379" t="str">
        <f t="shared" si="6"/>
        <v/>
      </c>
      <c r="FN40" s="379" t="str">
        <f t="shared" si="7"/>
        <v/>
      </c>
      <c r="FO40" s="379" t="str">
        <f t="shared" si="8"/>
        <v/>
      </c>
      <c r="FP40" s="389" t="str">
        <f t="shared" si="9"/>
        <v/>
      </c>
      <c r="FQ40" s="390"/>
    </row>
    <row r="41" spans="2:173" ht="15.75" customHeight="1" x14ac:dyDescent="0.5">
      <c r="B41" s="379">
        <v>35</v>
      </c>
      <c r="C41" s="461" t="str">
        <f>IF(นักเรียน!C40="","",นักเรียน!C40)</f>
        <v/>
      </c>
      <c r="D41" s="461" t="str">
        <f>IF(นักเรียน!D40="","",นักเรียน!D40)</f>
        <v/>
      </c>
      <c r="E41" s="380" t="str">
        <f>IF(นักเรียน!E40="","",นักเรียน!E40)</f>
        <v/>
      </c>
      <c r="F41" s="379" t="str">
        <f>IF(นักเรียน!E40="","",นักเรียน!B40)</f>
        <v/>
      </c>
      <c r="G41" s="417"/>
      <c r="H41" s="418"/>
      <c r="I41" s="418"/>
      <c r="J41" s="418"/>
      <c r="K41" s="418"/>
      <c r="L41" s="419"/>
      <c r="M41" s="419"/>
      <c r="N41" s="417"/>
      <c r="O41" s="418"/>
      <c r="P41" s="418"/>
      <c r="Q41" s="418"/>
      <c r="R41" s="418"/>
      <c r="S41" s="419"/>
      <c r="T41" s="420"/>
      <c r="U41" s="417"/>
      <c r="V41" s="418"/>
      <c r="W41" s="418"/>
      <c r="X41" s="418"/>
      <c r="Y41" s="418"/>
      <c r="Z41" s="419"/>
      <c r="AA41" s="420"/>
      <c r="AB41" s="417"/>
      <c r="AC41" s="418"/>
      <c r="AD41" s="418"/>
      <c r="AE41" s="418"/>
      <c r="AF41" s="418"/>
      <c r="AG41" s="419"/>
      <c r="AH41" s="420"/>
      <c r="AI41" s="417"/>
      <c r="AJ41" s="418"/>
      <c r="AK41" s="418"/>
      <c r="AL41" s="418"/>
      <c r="AM41" s="418"/>
      <c r="AN41" s="419"/>
      <c r="AO41" s="420"/>
      <c r="AP41" s="417"/>
      <c r="AQ41" s="418"/>
      <c r="AR41" s="418"/>
      <c r="AS41" s="418"/>
      <c r="AT41" s="418"/>
      <c r="AU41" s="419"/>
      <c r="AV41" s="420"/>
      <c r="AW41" s="421"/>
      <c r="AX41" s="418"/>
      <c r="AY41" s="418"/>
      <c r="AZ41" s="418"/>
      <c r="BA41" s="418"/>
      <c r="BB41" s="419"/>
      <c r="BC41" s="419"/>
      <c r="BD41" s="417"/>
      <c r="BE41" s="418"/>
      <c r="BF41" s="418"/>
      <c r="BG41" s="418"/>
      <c r="BH41" s="418"/>
      <c r="BI41" s="419"/>
      <c r="BJ41" s="420"/>
      <c r="BK41" s="417"/>
      <c r="BL41" s="418"/>
      <c r="BM41" s="418"/>
      <c r="BN41" s="418"/>
      <c r="BO41" s="418"/>
      <c r="BP41" s="419"/>
      <c r="BQ41" s="420"/>
      <c r="BR41" s="417"/>
      <c r="BS41" s="418"/>
      <c r="BT41" s="418"/>
      <c r="BU41" s="418"/>
      <c r="BV41" s="418"/>
      <c r="BW41" s="419"/>
      <c r="BX41" s="420"/>
      <c r="BY41" s="421"/>
      <c r="BZ41" s="418"/>
      <c r="CA41" s="418"/>
      <c r="CB41" s="418"/>
      <c r="CC41" s="418"/>
      <c r="CD41" s="419"/>
      <c r="CE41" s="419"/>
      <c r="CF41" s="417"/>
      <c r="CG41" s="418"/>
      <c r="CH41" s="418"/>
      <c r="CI41" s="418"/>
      <c r="CJ41" s="418"/>
      <c r="CK41" s="419"/>
      <c r="CL41" s="420"/>
      <c r="CM41" s="417"/>
      <c r="CN41" s="418"/>
      <c r="CO41" s="418"/>
      <c r="CP41" s="418"/>
      <c r="CQ41" s="418"/>
      <c r="CR41" s="419"/>
      <c r="CS41" s="420"/>
      <c r="CT41" s="417"/>
      <c r="CU41" s="418"/>
      <c r="CV41" s="418"/>
      <c r="CW41" s="418"/>
      <c r="CX41" s="418"/>
      <c r="CY41" s="419"/>
      <c r="CZ41" s="420"/>
      <c r="DA41" s="421"/>
      <c r="DB41" s="418"/>
      <c r="DC41" s="418"/>
      <c r="DD41" s="418"/>
      <c r="DE41" s="418"/>
      <c r="DF41" s="419"/>
      <c r="DG41" s="420"/>
      <c r="DH41" s="417"/>
      <c r="DI41" s="418"/>
      <c r="DJ41" s="418"/>
      <c r="DK41" s="418"/>
      <c r="DL41" s="418"/>
      <c r="DM41" s="419"/>
      <c r="DN41" s="420"/>
      <c r="DO41" s="417"/>
      <c r="DP41" s="418"/>
      <c r="DQ41" s="418"/>
      <c r="DR41" s="418"/>
      <c r="DS41" s="418"/>
      <c r="DT41" s="419"/>
      <c r="DU41" s="420"/>
      <c r="DV41" s="417"/>
      <c r="DW41" s="418"/>
      <c r="DX41" s="418"/>
      <c r="DY41" s="418"/>
      <c r="DZ41" s="418"/>
      <c r="EA41" s="419"/>
      <c r="EB41" s="420"/>
      <c r="EC41" s="417"/>
      <c r="ED41" s="418"/>
      <c r="EE41" s="418"/>
      <c r="EF41" s="418"/>
      <c r="EG41" s="418"/>
      <c r="EH41" s="419"/>
      <c r="EI41" s="420"/>
      <c r="EJ41" s="417"/>
      <c r="EK41" s="418"/>
      <c r="EL41" s="418"/>
      <c r="EM41" s="418"/>
      <c r="EN41" s="418"/>
      <c r="EO41" s="419"/>
      <c r="EP41" s="420"/>
      <c r="EQ41" s="417"/>
      <c r="ER41" s="418"/>
      <c r="ES41" s="418"/>
      <c r="ET41" s="418"/>
      <c r="EU41" s="418"/>
      <c r="EV41" s="419"/>
      <c r="EW41" s="420"/>
      <c r="EX41" s="417"/>
      <c r="EY41" s="418"/>
      <c r="EZ41" s="418"/>
      <c r="FA41" s="418"/>
      <c r="FB41" s="418"/>
      <c r="FC41" s="419"/>
      <c r="FD41" s="420"/>
      <c r="FE41" s="417"/>
      <c r="FF41" s="418"/>
      <c r="FG41" s="418"/>
      <c r="FH41" s="418"/>
      <c r="FI41" s="418"/>
      <c r="FJ41" s="419"/>
      <c r="FK41" s="422"/>
      <c r="FL41" s="388" t="str">
        <f t="shared" si="5"/>
        <v/>
      </c>
      <c r="FM41" s="379" t="str">
        <f t="shared" si="6"/>
        <v/>
      </c>
      <c r="FN41" s="379" t="str">
        <f t="shared" si="7"/>
        <v/>
      </c>
      <c r="FO41" s="379" t="str">
        <f t="shared" si="8"/>
        <v/>
      </c>
      <c r="FP41" s="389" t="str">
        <f t="shared" si="9"/>
        <v/>
      </c>
      <c r="FQ41" s="390"/>
    </row>
    <row r="42" spans="2:173" ht="15.75" customHeight="1" x14ac:dyDescent="0.5">
      <c r="B42" s="379">
        <v>36</v>
      </c>
      <c r="C42" s="461" t="str">
        <f>IF(นักเรียน!C41="","",นักเรียน!C41)</f>
        <v/>
      </c>
      <c r="D42" s="461" t="str">
        <f>IF(นักเรียน!D41="","",นักเรียน!D41)</f>
        <v/>
      </c>
      <c r="E42" s="380" t="str">
        <f>IF(นักเรียน!E41="","",นักเรียน!E41)</f>
        <v/>
      </c>
      <c r="F42" s="379" t="str">
        <f>IF(นักเรียน!E41="","",นักเรียน!B41)</f>
        <v/>
      </c>
      <c r="G42" s="417"/>
      <c r="H42" s="418"/>
      <c r="I42" s="418"/>
      <c r="J42" s="418"/>
      <c r="K42" s="418"/>
      <c r="L42" s="419"/>
      <c r="M42" s="419"/>
      <c r="N42" s="417"/>
      <c r="O42" s="418"/>
      <c r="P42" s="418"/>
      <c r="Q42" s="418"/>
      <c r="R42" s="418"/>
      <c r="S42" s="419"/>
      <c r="T42" s="420"/>
      <c r="U42" s="417"/>
      <c r="V42" s="418"/>
      <c r="W42" s="418"/>
      <c r="X42" s="418"/>
      <c r="Y42" s="418"/>
      <c r="Z42" s="419"/>
      <c r="AA42" s="420"/>
      <c r="AB42" s="417"/>
      <c r="AC42" s="418"/>
      <c r="AD42" s="418"/>
      <c r="AE42" s="418"/>
      <c r="AF42" s="418"/>
      <c r="AG42" s="419"/>
      <c r="AH42" s="420"/>
      <c r="AI42" s="417"/>
      <c r="AJ42" s="418"/>
      <c r="AK42" s="418"/>
      <c r="AL42" s="418"/>
      <c r="AM42" s="418"/>
      <c r="AN42" s="419"/>
      <c r="AO42" s="420"/>
      <c r="AP42" s="417"/>
      <c r="AQ42" s="418"/>
      <c r="AR42" s="418"/>
      <c r="AS42" s="418"/>
      <c r="AT42" s="418"/>
      <c r="AU42" s="419"/>
      <c r="AV42" s="420"/>
      <c r="AW42" s="421"/>
      <c r="AX42" s="418"/>
      <c r="AY42" s="418"/>
      <c r="AZ42" s="418"/>
      <c r="BA42" s="418"/>
      <c r="BB42" s="419"/>
      <c r="BC42" s="419"/>
      <c r="BD42" s="417"/>
      <c r="BE42" s="418"/>
      <c r="BF42" s="418"/>
      <c r="BG42" s="418"/>
      <c r="BH42" s="418"/>
      <c r="BI42" s="419"/>
      <c r="BJ42" s="420"/>
      <c r="BK42" s="417"/>
      <c r="BL42" s="418"/>
      <c r="BM42" s="418"/>
      <c r="BN42" s="418"/>
      <c r="BO42" s="418"/>
      <c r="BP42" s="419"/>
      <c r="BQ42" s="420"/>
      <c r="BR42" s="417"/>
      <c r="BS42" s="418"/>
      <c r="BT42" s="418"/>
      <c r="BU42" s="418"/>
      <c r="BV42" s="418"/>
      <c r="BW42" s="419"/>
      <c r="BX42" s="420"/>
      <c r="BY42" s="421"/>
      <c r="BZ42" s="418"/>
      <c r="CA42" s="418"/>
      <c r="CB42" s="418"/>
      <c r="CC42" s="418"/>
      <c r="CD42" s="419"/>
      <c r="CE42" s="419"/>
      <c r="CF42" s="417"/>
      <c r="CG42" s="418"/>
      <c r="CH42" s="418"/>
      <c r="CI42" s="418"/>
      <c r="CJ42" s="418"/>
      <c r="CK42" s="419"/>
      <c r="CL42" s="420"/>
      <c r="CM42" s="417"/>
      <c r="CN42" s="418"/>
      <c r="CO42" s="418"/>
      <c r="CP42" s="418"/>
      <c r="CQ42" s="418"/>
      <c r="CR42" s="419"/>
      <c r="CS42" s="420"/>
      <c r="CT42" s="417"/>
      <c r="CU42" s="418"/>
      <c r="CV42" s="418"/>
      <c r="CW42" s="418"/>
      <c r="CX42" s="418"/>
      <c r="CY42" s="419"/>
      <c r="CZ42" s="420"/>
      <c r="DA42" s="421"/>
      <c r="DB42" s="418"/>
      <c r="DC42" s="418"/>
      <c r="DD42" s="418"/>
      <c r="DE42" s="418"/>
      <c r="DF42" s="419"/>
      <c r="DG42" s="420"/>
      <c r="DH42" s="417"/>
      <c r="DI42" s="418"/>
      <c r="DJ42" s="418"/>
      <c r="DK42" s="418"/>
      <c r="DL42" s="418"/>
      <c r="DM42" s="419"/>
      <c r="DN42" s="420"/>
      <c r="DO42" s="417"/>
      <c r="DP42" s="418"/>
      <c r="DQ42" s="418"/>
      <c r="DR42" s="418"/>
      <c r="DS42" s="418"/>
      <c r="DT42" s="419"/>
      <c r="DU42" s="420"/>
      <c r="DV42" s="417"/>
      <c r="DW42" s="418"/>
      <c r="DX42" s="418"/>
      <c r="DY42" s="418"/>
      <c r="DZ42" s="418"/>
      <c r="EA42" s="419"/>
      <c r="EB42" s="420"/>
      <c r="EC42" s="417"/>
      <c r="ED42" s="418"/>
      <c r="EE42" s="418"/>
      <c r="EF42" s="418"/>
      <c r="EG42" s="418"/>
      <c r="EH42" s="419"/>
      <c r="EI42" s="420"/>
      <c r="EJ42" s="417"/>
      <c r="EK42" s="418"/>
      <c r="EL42" s="418"/>
      <c r="EM42" s="418"/>
      <c r="EN42" s="418"/>
      <c r="EO42" s="419"/>
      <c r="EP42" s="420"/>
      <c r="EQ42" s="417"/>
      <c r="ER42" s="418"/>
      <c r="ES42" s="418"/>
      <c r="ET42" s="418"/>
      <c r="EU42" s="418"/>
      <c r="EV42" s="419"/>
      <c r="EW42" s="420"/>
      <c r="EX42" s="417"/>
      <c r="EY42" s="418"/>
      <c r="EZ42" s="418"/>
      <c r="FA42" s="418"/>
      <c r="FB42" s="418"/>
      <c r="FC42" s="419"/>
      <c r="FD42" s="420"/>
      <c r="FE42" s="417"/>
      <c r="FF42" s="418"/>
      <c r="FG42" s="418"/>
      <c r="FH42" s="418"/>
      <c r="FI42" s="418"/>
      <c r="FJ42" s="419"/>
      <c r="FK42" s="422"/>
      <c r="FL42" s="388" t="str">
        <f t="shared" si="5"/>
        <v/>
      </c>
      <c r="FM42" s="379" t="str">
        <f t="shared" si="6"/>
        <v/>
      </c>
      <c r="FN42" s="379" t="str">
        <f t="shared" si="7"/>
        <v/>
      </c>
      <c r="FO42" s="379" t="str">
        <f t="shared" si="8"/>
        <v/>
      </c>
      <c r="FP42" s="389" t="str">
        <f t="shared" si="9"/>
        <v/>
      </c>
      <c r="FQ42" s="390"/>
    </row>
    <row r="43" spans="2:173" ht="15.75" customHeight="1" x14ac:dyDescent="0.5">
      <c r="B43" s="379">
        <v>37</v>
      </c>
      <c r="C43" s="461" t="str">
        <f>IF(นักเรียน!C42="","",นักเรียน!C42)</f>
        <v/>
      </c>
      <c r="D43" s="461" t="str">
        <f>IF(นักเรียน!D42="","",นักเรียน!D42)</f>
        <v/>
      </c>
      <c r="E43" s="380" t="str">
        <f>IF(นักเรียน!E42="","",นักเรียน!E42)</f>
        <v/>
      </c>
      <c r="F43" s="379" t="str">
        <f>IF(นักเรียน!E42="","",นักเรียน!B42)</f>
        <v/>
      </c>
      <c r="G43" s="417"/>
      <c r="H43" s="418"/>
      <c r="I43" s="418"/>
      <c r="J43" s="418"/>
      <c r="K43" s="418"/>
      <c r="L43" s="419"/>
      <c r="M43" s="419"/>
      <c r="N43" s="417"/>
      <c r="O43" s="418"/>
      <c r="P43" s="418"/>
      <c r="Q43" s="418"/>
      <c r="R43" s="418"/>
      <c r="S43" s="419"/>
      <c r="T43" s="420"/>
      <c r="U43" s="417"/>
      <c r="V43" s="418"/>
      <c r="W43" s="418"/>
      <c r="X43" s="418"/>
      <c r="Y43" s="418"/>
      <c r="Z43" s="419"/>
      <c r="AA43" s="420"/>
      <c r="AB43" s="417"/>
      <c r="AC43" s="418"/>
      <c r="AD43" s="418"/>
      <c r="AE43" s="418"/>
      <c r="AF43" s="418"/>
      <c r="AG43" s="419"/>
      <c r="AH43" s="420"/>
      <c r="AI43" s="417"/>
      <c r="AJ43" s="418"/>
      <c r="AK43" s="418"/>
      <c r="AL43" s="418"/>
      <c r="AM43" s="418"/>
      <c r="AN43" s="419"/>
      <c r="AO43" s="420"/>
      <c r="AP43" s="417"/>
      <c r="AQ43" s="418"/>
      <c r="AR43" s="418"/>
      <c r="AS43" s="418"/>
      <c r="AT43" s="418"/>
      <c r="AU43" s="419"/>
      <c r="AV43" s="420"/>
      <c r="AW43" s="421"/>
      <c r="AX43" s="418"/>
      <c r="AY43" s="418"/>
      <c r="AZ43" s="418"/>
      <c r="BA43" s="418"/>
      <c r="BB43" s="419"/>
      <c r="BC43" s="419"/>
      <c r="BD43" s="417"/>
      <c r="BE43" s="418"/>
      <c r="BF43" s="418"/>
      <c r="BG43" s="418"/>
      <c r="BH43" s="418"/>
      <c r="BI43" s="419"/>
      <c r="BJ43" s="420"/>
      <c r="BK43" s="417"/>
      <c r="BL43" s="418"/>
      <c r="BM43" s="418"/>
      <c r="BN43" s="418"/>
      <c r="BO43" s="418"/>
      <c r="BP43" s="419"/>
      <c r="BQ43" s="420"/>
      <c r="BR43" s="417"/>
      <c r="BS43" s="418"/>
      <c r="BT43" s="418"/>
      <c r="BU43" s="418"/>
      <c r="BV43" s="418"/>
      <c r="BW43" s="419"/>
      <c r="BX43" s="420"/>
      <c r="BY43" s="421"/>
      <c r="BZ43" s="418"/>
      <c r="CA43" s="418"/>
      <c r="CB43" s="418"/>
      <c r="CC43" s="418"/>
      <c r="CD43" s="419"/>
      <c r="CE43" s="419"/>
      <c r="CF43" s="417"/>
      <c r="CG43" s="418"/>
      <c r="CH43" s="418"/>
      <c r="CI43" s="418"/>
      <c r="CJ43" s="418"/>
      <c r="CK43" s="419"/>
      <c r="CL43" s="420"/>
      <c r="CM43" s="417"/>
      <c r="CN43" s="418"/>
      <c r="CO43" s="418"/>
      <c r="CP43" s="418"/>
      <c r="CQ43" s="418"/>
      <c r="CR43" s="419"/>
      <c r="CS43" s="420"/>
      <c r="CT43" s="417"/>
      <c r="CU43" s="418"/>
      <c r="CV43" s="418"/>
      <c r="CW43" s="418"/>
      <c r="CX43" s="418"/>
      <c r="CY43" s="419"/>
      <c r="CZ43" s="420"/>
      <c r="DA43" s="421"/>
      <c r="DB43" s="418"/>
      <c r="DC43" s="418"/>
      <c r="DD43" s="418"/>
      <c r="DE43" s="418"/>
      <c r="DF43" s="419"/>
      <c r="DG43" s="420"/>
      <c r="DH43" s="417"/>
      <c r="DI43" s="418"/>
      <c r="DJ43" s="418"/>
      <c r="DK43" s="418"/>
      <c r="DL43" s="418"/>
      <c r="DM43" s="419"/>
      <c r="DN43" s="420"/>
      <c r="DO43" s="417"/>
      <c r="DP43" s="418"/>
      <c r="DQ43" s="418"/>
      <c r="DR43" s="418"/>
      <c r="DS43" s="418"/>
      <c r="DT43" s="419"/>
      <c r="DU43" s="420"/>
      <c r="DV43" s="417"/>
      <c r="DW43" s="418"/>
      <c r="DX43" s="418"/>
      <c r="DY43" s="418"/>
      <c r="DZ43" s="418"/>
      <c r="EA43" s="419"/>
      <c r="EB43" s="420"/>
      <c r="EC43" s="417"/>
      <c r="ED43" s="418"/>
      <c r="EE43" s="418"/>
      <c r="EF43" s="418"/>
      <c r="EG43" s="418"/>
      <c r="EH43" s="419"/>
      <c r="EI43" s="420"/>
      <c r="EJ43" s="417"/>
      <c r="EK43" s="418"/>
      <c r="EL43" s="418"/>
      <c r="EM43" s="418"/>
      <c r="EN43" s="418"/>
      <c r="EO43" s="419"/>
      <c r="EP43" s="420"/>
      <c r="EQ43" s="417"/>
      <c r="ER43" s="418"/>
      <c r="ES43" s="418"/>
      <c r="ET43" s="418"/>
      <c r="EU43" s="418"/>
      <c r="EV43" s="419"/>
      <c r="EW43" s="420"/>
      <c r="EX43" s="417"/>
      <c r="EY43" s="418"/>
      <c r="EZ43" s="418"/>
      <c r="FA43" s="418"/>
      <c r="FB43" s="418"/>
      <c r="FC43" s="419"/>
      <c r="FD43" s="420"/>
      <c r="FE43" s="417"/>
      <c r="FF43" s="418"/>
      <c r="FG43" s="418"/>
      <c r="FH43" s="418"/>
      <c r="FI43" s="418"/>
      <c r="FJ43" s="419"/>
      <c r="FK43" s="422"/>
      <c r="FL43" s="388" t="str">
        <f t="shared" si="5"/>
        <v/>
      </c>
      <c r="FM43" s="379" t="str">
        <f t="shared" si="6"/>
        <v/>
      </c>
      <c r="FN43" s="379" t="str">
        <f t="shared" si="7"/>
        <v/>
      </c>
      <c r="FO43" s="379" t="str">
        <f t="shared" si="8"/>
        <v/>
      </c>
      <c r="FP43" s="389" t="str">
        <f t="shared" si="9"/>
        <v/>
      </c>
      <c r="FQ43" s="390"/>
    </row>
    <row r="44" spans="2:173" ht="15.75" customHeight="1" x14ac:dyDescent="0.5">
      <c r="B44" s="379">
        <v>38</v>
      </c>
      <c r="C44" s="461" t="str">
        <f>IF(นักเรียน!C43="","",นักเรียน!C43)</f>
        <v/>
      </c>
      <c r="D44" s="461" t="str">
        <f>IF(นักเรียน!D43="","",นักเรียน!D43)</f>
        <v/>
      </c>
      <c r="E44" s="380" t="str">
        <f>IF(นักเรียน!E43="","",นักเรียน!E43)</f>
        <v/>
      </c>
      <c r="F44" s="379" t="str">
        <f>IF(นักเรียน!E43="","",นักเรียน!B43)</f>
        <v/>
      </c>
      <c r="G44" s="417"/>
      <c r="H44" s="418"/>
      <c r="I44" s="418"/>
      <c r="J44" s="418"/>
      <c r="K44" s="418"/>
      <c r="L44" s="419"/>
      <c r="M44" s="419"/>
      <c r="N44" s="417"/>
      <c r="O44" s="418"/>
      <c r="P44" s="418"/>
      <c r="Q44" s="418"/>
      <c r="R44" s="418"/>
      <c r="S44" s="419"/>
      <c r="T44" s="420"/>
      <c r="U44" s="417"/>
      <c r="V44" s="418"/>
      <c r="W44" s="418"/>
      <c r="X44" s="418"/>
      <c r="Y44" s="418"/>
      <c r="Z44" s="419"/>
      <c r="AA44" s="420"/>
      <c r="AB44" s="417"/>
      <c r="AC44" s="418"/>
      <c r="AD44" s="418"/>
      <c r="AE44" s="418"/>
      <c r="AF44" s="418"/>
      <c r="AG44" s="419"/>
      <c r="AH44" s="420"/>
      <c r="AI44" s="417"/>
      <c r="AJ44" s="418"/>
      <c r="AK44" s="418"/>
      <c r="AL44" s="418"/>
      <c r="AM44" s="418"/>
      <c r="AN44" s="419"/>
      <c r="AO44" s="420"/>
      <c r="AP44" s="417"/>
      <c r="AQ44" s="418"/>
      <c r="AR44" s="418"/>
      <c r="AS44" s="418"/>
      <c r="AT44" s="418"/>
      <c r="AU44" s="419"/>
      <c r="AV44" s="420"/>
      <c r="AW44" s="421"/>
      <c r="AX44" s="418"/>
      <c r="AY44" s="418"/>
      <c r="AZ44" s="418"/>
      <c r="BA44" s="418"/>
      <c r="BB44" s="419"/>
      <c r="BC44" s="419"/>
      <c r="BD44" s="417"/>
      <c r="BE44" s="418"/>
      <c r="BF44" s="418"/>
      <c r="BG44" s="418"/>
      <c r="BH44" s="418"/>
      <c r="BI44" s="419"/>
      <c r="BJ44" s="420"/>
      <c r="BK44" s="417"/>
      <c r="BL44" s="418"/>
      <c r="BM44" s="418"/>
      <c r="BN44" s="418"/>
      <c r="BO44" s="418"/>
      <c r="BP44" s="419"/>
      <c r="BQ44" s="420"/>
      <c r="BR44" s="417"/>
      <c r="BS44" s="418"/>
      <c r="BT44" s="418"/>
      <c r="BU44" s="418"/>
      <c r="BV44" s="418"/>
      <c r="BW44" s="419"/>
      <c r="BX44" s="420"/>
      <c r="BY44" s="421"/>
      <c r="BZ44" s="418"/>
      <c r="CA44" s="418"/>
      <c r="CB44" s="418"/>
      <c r="CC44" s="418"/>
      <c r="CD44" s="419"/>
      <c r="CE44" s="419"/>
      <c r="CF44" s="417"/>
      <c r="CG44" s="418"/>
      <c r="CH44" s="418"/>
      <c r="CI44" s="418"/>
      <c r="CJ44" s="418"/>
      <c r="CK44" s="419"/>
      <c r="CL44" s="420"/>
      <c r="CM44" s="417"/>
      <c r="CN44" s="418"/>
      <c r="CO44" s="418"/>
      <c r="CP44" s="418"/>
      <c r="CQ44" s="418"/>
      <c r="CR44" s="419"/>
      <c r="CS44" s="420"/>
      <c r="CT44" s="417"/>
      <c r="CU44" s="418"/>
      <c r="CV44" s="418"/>
      <c r="CW44" s="418"/>
      <c r="CX44" s="418"/>
      <c r="CY44" s="419"/>
      <c r="CZ44" s="420"/>
      <c r="DA44" s="421"/>
      <c r="DB44" s="418"/>
      <c r="DC44" s="418"/>
      <c r="DD44" s="418"/>
      <c r="DE44" s="418"/>
      <c r="DF44" s="419"/>
      <c r="DG44" s="420"/>
      <c r="DH44" s="417"/>
      <c r="DI44" s="418"/>
      <c r="DJ44" s="418"/>
      <c r="DK44" s="418"/>
      <c r="DL44" s="418"/>
      <c r="DM44" s="419"/>
      <c r="DN44" s="420"/>
      <c r="DO44" s="417"/>
      <c r="DP44" s="418"/>
      <c r="DQ44" s="418"/>
      <c r="DR44" s="418"/>
      <c r="DS44" s="418"/>
      <c r="DT44" s="419"/>
      <c r="DU44" s="420"/>
      <c r="DV44" s="417"/>
      <c r="DW44" s="418"/>
      <c r="DX44" s="418"/>
      <c r="DY44" s="418"/>
      <c r="DZ44" s="418"/>
      <c r="EA44" s="419"/>
      <c r="EB44" s="420"/>
      <c r="EC44" s="417"/>
      <c r="ED44" s="418"/>
      <c r="EE44" s="418"/>
      <c r="EF44" s="418"/>
      <c r="EG44" s="418"/>
      <c r="EH44" s="419"/>
      <c r="EI44" s="420"/>
      <c r="EJ44" s="417"/>
      <c r="EK44" s="418"/>
      <c r="EL44" s="418"/>
      <c r="EM44" s="418"/>
      <c r="EN44" s="418"/>
      <c r="EO44" s="419"/>
      <c r="EP44" s="420"/>
      <c r="EQ44" s="417"/>
      <c r="ER44" s="418"/>
      <c r="ES44" s="418"/>
      <c r="ET44" s="418"/>
      <c r="EU44" s="418"/>
      <c r="EV44" s="419"/>
      <c r="EW44" s="420"/>
      <c r="EX44" s="417"/>
      <c r="EY44" s="418"/>
      <c r="EZ44" s="418"/>
      <c r="FA44" s="418"/>
      <c r="FB44" s="418"/>
      <c r="FC44" s="419"/>
      <c r="FD44" s="420"/>
      <c r="FE44" s="417"/>
      <c r="FF44" s="418"/>
      <c r="FG44" s="418"/>
      <c r="FH44" s="418"/>
      <c r="FI44" s="418"/>
      <c r="FJ44" s="419"/>
      <c r="FK44" s="422"/>
      <c r="FL44" s="388" t="str">
        <f t="shared" si="5"/>
        <v/>
      </c>
      <c r="FM44" s="379" t="str">
        <f t="shared" si="6"/>
        <v/>
      </c>
      <c r="FN44" s="379" t="str">
        <f t="shared" si="7"/>
        <v/>
      </c>
      <c r="FO44" s="379" t="str">
        <f t="shared" si="8"/>
        <v/>
      </c>
      <c r="FP44" s="389" t="str">
        <f t="shared" si="9"/>
        <v/>
      </c>
      <c r="FQ44" s="390"/>
    </row>
    <row r="45" spans="2:173" ht="15.75" customHeight="1" x14ac:dyDescent="0.5">
      <c r="B45" s="379">
        <v>39</v>
      </c>
      <c r="C45" s="461" t="str">
        <f>IF(นักเรียน!C44="","",นักเรียน!C44)</f>
        <v/>
      </c>
      <c r="D45" s="461" t="str">
        <f>IF(นักเรียน!D44="","",นักเรียน!D44)</f>
        <v/>
      </c>
      <c r="E45" s="380" t="str">
        <f>IF(นักเรียน!E44="","",นักเรียน!E44)</f>
        <v/>
      </c>
      <c r="F45" s="379" t="str">
        <f>IF(นักเรียน!E44="","",นักเรียน!B44)</f>
        <v/>
      </c>
      <c r="G45" s="417"/>
      <c r="H45" s="418"/>
      <c r="I45" s="418"/>
      <c r="J45" s="418"/>
      <c r="K45" s="418"/>
      <c r="L45" s="419"/>
      <c r="M45" s="419"/>
      <c r="N45" s="417"/>
      <c r="O45" s="418"/>
      <c r="P45" s="418"/>
      <c r="Q45" s="418"/>
      <c r="R45" s="418"/>
      <c r="S45" s="419"/>
      <c r="T45" s="420"/>
      <c r="U45" s="417"/>
      <c r="V45" s="418"/>
      <c r="W45" s="418"/>
      <c r="X45" s="418"/>
      <c r="Y45" s="418"/>
      <c r="Z45" s="419"/>
      <c r="AA45" s="420"/>
      <c r="AB45" s="417"/>
      <c r="AC45" s="418"/>
      <c r="AD45" s="418"/>
      <c r="AE45" s="418"/>
      <c r="AF45" s="418"/>
      <c r="AG45" s="419"/>
      <c r="AH45" s="420"/>
      <c r="AI45" s="417"/>
      <c r="AJ45" s="418"/>
      <c r="AK45" s="418"/>
      <c r="AL45" s="418"/>
      <c r="AM45" s="418"/>
      <c r="AN45" s="419"/>
      <c r="AO45" s="420"/>
      <c r="AP45" s="417"/>
      <c r="AQ45" s="418"/>
      <c r="AR45" s="418"/>
      <c r="AS45" s="418"/>
      <c r="AT45" s="418"/>
      <c r="AU45" s="419"/>
      <c r="AV45" s="420"/>
      <c r="AW45" s="421"/>
      <c r="AX45" s="418"/>
      <c r="AY45" s="418"/>
      <c r="AZ45" s="418"/>
      <c r="BA45" s="418"/>
      <c r="BB45" s="419"/>
      <c r="BC45" s="419"/>
      <c r="BD45" s="417"/>
      <c r="BE45" s="418"/>
      <c r="BF45" s="418"/>
      <c r="BG45" s="418"/>
      <c r="BH45" s="418"/>
      <c r="BI45" s="419"/>
      <c r="BJ45" s="420"/>
      <c r="BK45" s="417"/>
      <c r="BL45" s="418"/>
      <c r="BM45" s="418"/>
      <c r="BN45" s="418"/>
      <c r="BO45" s="418"/>
      <c r="BP45" s="419"/>
      <c r="BQ45" s="420"/>
      <c r="BR45" s="417"/>
      <c r="BS45" s="418"/>
      <c r="BT45" s="418"/>
      <c r="BU45" s="418"/>
      <c r="BV45" s="418"/>
      <c r="BW45" s="419"/>
      <c r="BX45" s="420"/>
      <c r="BY45" s="421"/>
      <c r="BZ45" s="418"/>
      <c r="CA45" s="418"/>
      <c r="CB45" s="418"/>
      <c r="CC45" s="418"/>
      <c r="CD45" s="419"/>
      <c r="CE45" s="419"/>
      <c r="CF45" s="417"/>
      <c r="CG45" s="418"/>
      <c r="CH45" s="418"/>
      <c r="CI45" s="418"/>
      <c r="CJ45" s="418"/>
      <c r="CK45" s="419"/>
      <c r="CL45" s="420"/>
      <c r="CM45" s="417"/>
      <c r="CN45" s="418"/>
      <c r="CO45" s="418"/>
      <c r="CP45" s="418"/>
      <c r="CQ45" s="418"/>
      <c r="CR45" s="419"/>
      <c r="CS45" s="420"/>
      <c r="CT45" s="417"/>
      <c r="CU45" s="418"/>
      <c r="CV45" s="418"/>
      <c r="CW45" s="418"/>
      <c r="CX45" s="418"/>
      <c r="CY45" s="419"/>
      <c r="CZ45" s="420"/>
      <c r="DA45" s="421"/>
      <c r="DB45" s="418"/>
      <c r="DC45" s="418"/>
      <c r="DD45" s="418"/>
      <c r="DE45" s="418"/>
      <c r="DF45" s="419"/>
      <c r="DG45" s="420"/>
      <c r="DH45" s="417"/>
      <c r="DI45" s="418"/>
      <c r="DJ45" s="418"/>
      <c r="DK45" s="418"/>
      <c r="DL45" s="418"/>
      <c r="DM45" s="419"/>
      <c r="DN45" s="420"/>
      <c r="DO45" s="417"/>
      <c r="DP45" s="418"/>
      <c r="DQ45" s="418"/>
      <c r="DR45" s="418"/>
      <c r="DS45" s="418"/>
      <c r="DT45" s="419"/>
      <c r="DU45" s="420"/>
      <c r="DV45" s="417"/>
      <c r="DW45" s="418"/>
      <c r="DX45" s="418"/>
      <c r="DY45" s="418"/>
      <c r="DZ45" s="418"/>
      <c r="EA45" s="419"/>
      <c r="EB45" s="420"/>
      <c r="EC45" s="417"/>
      <c r="ED45" s="418"/>
      <c r="EE45" s="418"/>
      <c r="EF45" s="418"/>
      <c r="EG45" s="418"/>
      <c r="EH45" s="419"/>
      <c r="EI45" s="420"/>
      <c r="EJ45" s="417"/>
      <c r="EK45" s="418"/>
      <c r="EL45" s="418"/>
      <c r="EM45" s="418"/>
      <c r="EN45" s="418"/>
      <c r="EO45" s="419"/>
      <c r="EP45" s="420"/>
      <c r="EQ45" s="417"/>
      <c r="ER45" s="418"/>
      <c r="ES45" s="418"/>
      <c r="ET45" s="418"/>
      <c r="EU45" s="418"/>
      <c r="EV45" s="419"/>
      <c r="EW45" s="420"/>
      <c r="EX45" s="417"/>
      <c r="EY45" s="418"/>
      <c r="EZ45" s="418"/>
      <c r="FA45" s="418"/>
      <c r="FB45" s="418"/>
      <c r="FC45" s="419"/>
      <c r="FD45" s="420"/>
      <c r="FE45" s="417"/>
      <c r="FF45" s="418"/>
      <c r="FG45" s="418"/>
      <c r="FH45" s="418"/>
      <c r="FI45" s="418"/>
      <c r="FJ45" s="419"/>
      <c r="FK45" s="422"/>
      <c r="FL45" s="388" t="str">
        <f t="shared" si="5"/>
        <v/>
      </c>
      <c r="FM45" s="379" t="str">
        <f t="shared" si="6"/>
        <v/>
      </c>
      <c r="FN45" s="379" t="str">
        <f t="shared" si="7"/>
        <v/>
      </c>
      <c r="FO45" s="379" t="str">
        <f t="shared" si="8"/>
        <v/>
      </c>
      <c r="FP45" s="389" t="str">
        <f t="shared" si="9"/>
        <v/>
      </c>
      <c r="FQ45" s="390"/>
    </row>
    <row r="46" spans="2:173" ht="15.75" customHeight="1" x14ac:dyDescent="0.5">
      <c r="B46" s="379">
        <v>40</v>
      </c>
      <c r="C46" s="461" t="str">
        <f>IF(นักเรียน!C45="","",นักเรียน!C45)</f>
        <v/>
      </c>
      <c r="D46" s="461" t="str">
        <f>IF(นักเรียน!D45="","",นักเรียน!D45)</f>
        <v/>
      </c>
      <c r="E46" s="380" t="str">
        <f>IF(นักเรียน!E45="","",นักเรียน!E45)</f>
        <v/>
      </c>
      <c r="F46" s="379" t="str">
        <f>IF(นักเรียน!E45="","",นักเรียน!B45)</f>
        <v/>
      </c>
      <c r="G46" s="417"/>
      <c r="H46" s="418"/>
      <c r="I46" s="418"/>
      <c r="J46" s="418"/>
      <c r="K46" s="418"/>
      <c r="L46" s="419"/>
      <c r="M46" s="419"/>
      <c r="N46" s="417"/>
      <c r="O46" s="418"/>
      <c r="P46" s="418"/>
      <c r="Q46" s="418"/>
      <c r="R46" s="418"/>
      <c r="S46" s="419"/>
      <c r="T46" s="420"/>
      <c r="U46" s="417"/>
      <c r="V46" s="418"/>
      <c r="W46" s="418"/>
      <c r="X46" s="418"/>
      <c r="Y46" s="418"/>
      <c r="Z46" s="419"/>
      <c r="AA46" s="420"/>
      <c r="AB46" s="417"/>
      <c r="AC46" s="418"/>
      <c r="AD46" s="418"/>
      <c r="AE46" s="418"/>
      <c r="AF46" s="418"/>
      <c r="AG46" s="419"/>
      <c r="AH46" s="420"/>
      <c r="AI46" s="417"/>
      <c r="AJ46" s="418"/>
      <c r="AK46" s="418"/>
      <c r="AL46" s="418"/>
      <c r="AM46" s="418"/>
      <c r="AN46" s="419"/>
      <c r="AO46" s="420"/>
      <c r="AP46" s="417"/>
      <c r="AQ46" s="418"/>
      <c r="AR46" s="418"/>
      <c r="AS46" s="418"/>
      <c r="AT46" s="418"/>
      <c r="AU46" s="419"/>
      <c r="AV46" s="420"/>
      <c r="AW46" s="421"/>
      <c r="AX46" s="418"/>
      <c r="AY46" s="418"/>
      <c r="AZ46" s="418"/>
      <c r="BA46" s="418"/>
      <c r="BB46" s="419"/>
      <c r="BC46" s="419"/>
      <c r="BD46" s="417"/>
      <c r="BE46" s="418"/>
      <c r="BF46" s="418"/>
      <c r="BG46" s="418"/>
      <c r="BH46" s="418"/>
      <c r="BI46" s="419"/>
      <c r="BJ46" s="420"/>
      <c r="BK46" s="417"/>
      <c r="BL46" s="418"/>
      <c r="BM46" s="418"/>
      <c r="BN46" s="418"/>
      <c r="BO46" s="418"/>
      <c r="BP46" s="419"/>
      <c r="BQ46" s="420"/>
      <c r="BR46" s="417"/>
      <c r="BS46" s="418"/>
      <c r="BT46" s="418"/>
      <c r="BU46" s="418"/>
      <c r="BV46" s="418"/>
      <c r="BW46" s="419"/>
      <c r="BX46" s="420"/>
      <c r="BY46" s="421"/>
      <c r="BZ46" s="418"/>
      <c r="CA46" s="418"/>
      <c r="CB46" s="418"/>
      <c r="CC46" s="418"/>
      <c r="CD46" s="419"/>
      <c r="CE46" s="419"/>
      <c r="CF46" s="417"/>
      <c r="CG46" s="418"/>
      <c r="CH46" s="418"/>
      <c r="CI46" s="418"/>
      <c r="CJ46" s="418"/>
      <c r="CK46" s="419"/>
      <c r="CL46" s="420"/>
      <c r="CM46" s="417"/>
      <c r="CN46" s="418"/>
      <c r="CO46" s="418"/>
      <c r="CP46" s="418"/>
      <c r="CQ46" s="418"/>
      <c r="CR46" s="419"/>
      <c r="CS46" s="420"/>
      <c r="CT46" s="417"/>
      <c r="CU46" s="418"/>
      <c r="CV46" s="418"/>
      <c r="CW46" s="418"/>
      <c r="CX46" s="418"/>
      <c r="CY46" s="419"/>
      <c r="CZ46" s="420"/>
      <c r="DA46" s="421"/>
      <c r="DB46" s="418"/>
      <c r="DC46" s="418"/>
      <c r="DD46" s="418"/>
      <c r="DE46" s="418"/>
      <c r="DF46" s="419"/>
      <c r="DG46" s="420"/>
      <c r="DH46" s="417"/>
      <c r="DI46" s="418"/>
      <c r="DJ46" s="418"/>
      <c r="DK46" s="418"/>
      <c r="DL46" s="418"/>
      <c r="DM46" s="419"/>
      <c r="DN46" s="420"/>
      <c r="DO46" s="417"/>
      <c r="DP46" s="418"/>
      <c r="DQ46" s="418"/>
      <c r="DR46" s="418"/>
      <c r="DS46" s="418"/>
      <c r="DT46" s="419"/>
      <c r="DU46" s="420"/>
      <c r="DV46" s="417"/>
      <c r="DW46" s="418"/>
      <c r="DX46" s="418"/>
      <c r="DY46" s="418"/>
      <c r="DZ46" s="418"/>
      <c r="EA46" s="419"/>
      <c r="EB46" s="420"/>
      <c r="EC46" s="417"/>
      <c r="ED46" s="418"/>
      <c r="EE46" s="418"/>
      <c r="EF46" s="418"/>
      <c r="EG46" s="418"/>
      <c r="EH46" s="419"/>
      <c r="EI46" s="420"/>
      <c r="EJ46" s="417"/>
      <c r="EK46" s="418"/>
      <c r="EL46" s="418"/>
      <c r="EM46" s="418"/>
      <c r="EN46" s="418"/>
      <c r="EO46" s="419"/>
      <c r="EP46" s="420"/>
      <c r="EQ46" s="417"/>
      <c r="ER46" s="418"/>
      <c r="ES46" s="418"/>
      <c r="ET46" s="418"/>
      <c r="EU46" s="418"/>
      <c r="EV46" s="419"/>
      <c r="EW46" s="420"/>
      <c r="EX46" s="417"/>
      <c r="EY46" s="418"/>
      <c r="EZ46" s="418"/>
      <c r="FA46" s="418"/>
      <c r="FB46" s="418"/>
      <c r="FC46" s="419"/>
      <c r="FD46" s="420"/>
      <c r="FE46" s="417"/>
      <c r="FF46" s="418"/>
      <c r="FG46" s="418"/>
      <c r="FH46" s="418"/>
      <c r="FI46" s="418"/>
      <c r="FJ46" s="419"/>
      <c r="FK46" s="422"/>
      <c r="FL46" s="388" t="str">
        <f t="shared" si="5"/>
        <v/>
      </c>
      <c r="FM46" s="379" t="str">
        <f t="shared" si="6"/>
        <v/>
      </c>
      <c r="FN46" s="379" t="str">
        <f t="shared" si="7"/>
        <v/>
      </c>
      <c r="FO46" s="379" t="str">
        <f t="shared" si="8"/>
        <v/>
      </c>
      <c r="FP46" s="389" t="str">
        <f t="shared" si="9"/>
        <v/>
      </c>
      <c r="FQ46" s="390"/>
    </row>
    <row r="47" spans="2:173" ht="15.75" customHeight="1" x14ac:dyDescent="0.5">
      <c r="B47" s="379">
        <v>41</v>
      </c>
      <c r="C47" s="461" t="str">
        <f>IF(นักเรียน!C46="","",นักเรียน!C46)</f>
        <v/>
      </c>
      <c r="D47" s="461" t="str">
        <f>IF(นักเรียน!D46="","",นักเรียน!D46)</f>
        <v/>
      </c>
      <c r="E47" s="380" t="str">
        <f>IF(นักเรียน!E46="","",นักเรียน!E46)</f>
        <v/>
      </c>
      <c r="F47" s="379" t="str">
        <f>IF(นักเรียน!E46="","",นักเรียน!B46)</f>
        <v/>
      </c>
      <c r="G47" s="417"/>
      <c r="H47" s="418"/>
      <c r="I47" s="418"/>
      <c r="J47" s="418"/>
      <c r="K47" s="418"/>
      <c r="L47" s="419"/>
      <c r="M47" s="419"/>
      <c r="N47" s="417"/>
      <c r="O47" s="418"/>
      <c r="P47" s="418"/>
      <c r="Q47" s="418"/>
      <c r="R47" s="418"/>
      <c r="S47" s="419"/>
      <c r="T47" s="420"/>
      <c r="U47" s="417"/>
      <c r="V47" s="418"/>
      <c r="W47" s="418"/>
      <c r="X47" s="418"/>
      <c r="Y47" s="418"/>
      <c r="Z47" s="419"/>
      <c r="AA47" s="420"/>
      <c r="AB47" s="417"/>
      <c r="AC47" s="418"/>
      <c r="AD47" s="418"/>
      <c r="AE47" s="418"/>
      <c r="AF47" s="418"/>
      <c r="AG47" s="419"/>
      <c r="AH47" s="420"/>
      <c r="AI47" s="417"/>
      <c r="AJ47" s="418"/>
      <c r="AK47" s="418"/>
      <c r="AL47" s="418"/>
      <c r="AM47" s="418"/>
      <c r="AN47" s="419"/>
      <c r="AO47" s="420"/>
      <c r="AP47" s="417"/>
      <c r="AQ47" s="418"/>
      <c r="AR47" s="418"/>
      <c r="AS47" s="418"/>
      <c r="AT47" s="418"/>
      <c r="AU47" s="419"/>
      <c r="AV47" s="420"/>
      <c r="AW47" s="421"/>
      <c r="AX47" s="418"/>
      <c r="AY47" s="418"/>
      <c r="AZ47" s="418"/>
      <c r="BA47" s="418"/>
      <c r="BB47" s="419"/>
      <c r="BC47" s="419"/>
      <c r="BD47" s="417"/>
      <c r="BE47" s="418"/>
      <c r="BF47" s="418"/>
      <c r="BG47" s="418"/>
      <c r="BH47" s="418"/>
      <c r="BI47" s="419"/>
      <c r="BJ47" s="420"/>
      <c r="BK47" s="417"/>
      <c r="BL47" s="418"/>
      <c r="BM47" s="418"/>
      <c r="BN47" s="418"/>
      <c r="BO47" s="418"/>
      <c r="BP47" s="419"/>
      <c r="BQ47" s="420"/>
      <c r="BR47" s="417"/>
      <c r="BS47" s="418"/>
      <c r="BT47" s="418"/>
      <c r="BU47" s="418"/>
      <c r="BV47" s="418"/>
      <c r="BW47" s="419"/>
      <c r="BX47" s="420"/>
      <c r="BY47" s="421"/>
      <c r="BZ47" s="418"/>
      <c r="CA47" s="418"/>
      <c r="CB47" s="418"/>
      <c r="CC47" s="418"/>
      <c r="CD47" s="419"/>
      <c r="CE47" s="419"/>
      <c r="CF47" s="417"/>
      <c r="CG47" s="418"/>
      <c r="CH47" s="418"/>
      <c r="CI47" s="418"/>
      <c r="CJ47" s="418"/>
      <c r="CK47" s="419"/>
      <c r="CL47" s="420"/>
      <c r="CM47" s="417"/>
      <c r="CN47" s="418"/>
      <c r="CO47" s="418"/>
      <c r="CP47" s="418"/>
      <c r="CQ47" s="418"/>
      <c r="CR47" s="419"/>
      <c r="CS47" s="420"/>
      <c r="CT47" s="417"/>
      <c r="CU47" s="418"/>
      <c r="CV47" s="418"/>
      <c r="CW47" s="418"/>
      <c r="CX47" s="418"/>
      <c r="CY47" s="419"/>
      <c r="CZ47" s="420"/>
      <c r="DA47" s="421"/>
      <c r="DB47" s="418"/>
      <c r="DC47" s="418"/>
      <c r="DD47" s="418"/>
      <c r="DE47" s="418"/>
      <c r="DF47" s="419"/>
      <c r="DG47" s="420"/>
      <c r="DH47" s="417"/>
      <c r="DI47" s="418"/>
      <c r="DJ47" s="418"/>
      <c r="DK47" s="418"/>
      <c r="DL47" s="418"/>
      <c r="DM47" s="419"/>
      <c r="DN47" s="420"/>
      <c r="DO47" s="417"/>
      <c r="DP47" s="418"/>
      <c r="DQ47" s="418"/>
      <c r="DR47" s="418"/>
      <c r="DS47" s="418"/>
      <c r="DT47" s="419"/>
      <c r="DU47" s="420"/>
      <c r="DV47" s="417"/>
      <c r="DW47" s="418"/>
      <c r="DX47" s="418"/>
      <c r="DY47" s="418"/>
      <c r="DZ47" s="418"/>
      <c r="EA47" s="419"/>
      <c r="EB47" s="420"/>
      <c r="EC47" s="417"/>
      <c r="ED47" s="418"/>
      <c r="EE47" s="418"/>
      <c r="EF47" s="418"/>
      <c r="EG47" s="418"/>
      <c r="EH47" s="419"/>
      <c r="EI47" s="420"/>
      <c r="EJ47" s="417"/>
      <c r="EK47" s="418"/>
      <c r="EL47" s="418"/>
      <c r="EM47" s="418"/>
      <c r="EN47" s="418"/>
      <c r="EO47" s="419"/>
      <c r="EP47" s="420"/>
      <c r="EQ47" s="417"/>
      <c r="ER47" s="418"/>
      <c r="ES47" s="418"/>
      <c r="ET47" s="418"/>
      <c r="EU47" s="418"/>
      <c r="EV47" s="419"/>
      <c r="EW47" s="420"/>
      <c r="EX47" s="417"/>
      <c r="EY47" s="418"/>
      <c r="EZ47" s="418"/>
      <c r="FA47" s="418"/>
      <c r="FB47" s="418"/>
      <c r="FC47" s="419"/>
      <c r="FD47" s="420"/>
      <c r="FE47" s="417"/>
      <c r="FF47" s="418"/>
      <c r="FG47" s="418"/>
      <c r="FH47" s="418"/>
      <c r="FI47" s="418"/>
      <c r="FJ47" s="419"/>
      <c r="FK47" s="422"/>
      <c r="FL47" s="388" t="str">
        <f t="shared" si="5"/>
        <v/>
      </c>
      <c r="FM47" s="379" t="str">
        <f t="shared" si="6"/>
        <v/>
      </c>
      <c r="FN47" s="379" t="str">
        <f t="shared" si="7"/>
        <v/>
      </c>
      <c r="FO47" s="379" t="str">
        <f t="shared" si="8"/>
        <v/>
      </c>
      <c r="FP47" s="389" t="str">
        <f t="shared" si="9"/>
        <v/>
      </c>
      <c r="FQ47" s="390"/>
    </row>
    <row r="48" spans="2:173" ht="15.75" customHeight="1" x14ac:dyDescent="0.5">
      <c r="B48" s="379">
        <v>42</v>
      </c>
      <c r="C48" s="461" t="str">
        <f>IF(นักเรียน!C47="","",นักเรียน!C47)</f>
        <v/>
      </c>
      <c r="D48" s="461" t="str">
        <f>IF(นักเรียน!D47="","",นักเรียน!D47)</f>
        <v/>
      </c>
      <c r="E48" s="380" t="str">
        <f>IF(นักเรียน!E47="","",นักเรียน!E47)</f>
        <v/>
      </c>
      <c r="F48" s="379" t="str">
        <f>IF(นักเรียน!E47="","",นักเรียน!B47)</f>
        <v/>
      </c>
      <c r="G48" s="417"/>
      <c r="H48" s="418"/>
      <c r="I48" s="418"/>
      <c r="J48" s="418"/>
      <c r="K48" s="418"/>
      <c r="L48" s="419"/>
      <c r="M48" s="419"/>
      <c r="N48" s="417"/>
      <c r="O48" s="418"/>
      <c r="P48" s="418"/>
      <c r="Q48" s="418"/>
      <c r="R48" s="418"/>
      <c r="S48" s="419"/>
      <c r="T48" s="420"/>
      <c r="U48" s="417"/>
      <c r="V48" s="418"/>
      <c r="W48" s="418"/>
      <c r="X48" s="418"/>
      <c r="Y48" s="418"/>
      <c r="Z48" s="419"/>
      <c r="AA48" s="420"/>
      <c r="AB48" s="417"/>
      <c r="AC48" s="418"/>
      <c r="AD48" s="418"/>
      <c r="AE48" s="418"/>
      <c r="AF48" s="418"/>
      <c r="AG48" s="419"/>
      <c r="AH48" s="420"/>
      <c r="AI48" s="417"/>
      <c r="AJ48" s="418"/>
      <c r="AK48" s="418"/>
      <c r="AL48" s="418"/>
      <c r="AM48" s="418"/>
      <c r="AN48" s="419"/>
      <c r="AO48" s="420"/>
      <c r="AP48" s="417"/>
      <c r="AQ48" s="418"/>
      <c r="AR48" s="418"/>
      <c r="AS48" s="418"/>
      <c r="AT48" s="418"/>
      <c r="AU48" s="419"/>
      <c r="AV48" s="420"/>
      <c r="AW48" s="421"/>
      <c r="AX48" s="418"/>
      <c r="AY48" s="418"/>
      <c r="AZ48" s="418"/>
      <c r="BA48" s="418"/>
      <c r="BB48" s="419"/>
      <c r="BC48" s="419"/>
      <c r="BD48" s="417"/>
      <c r="BE48" s="418"/>
      <c r="BF48" s="418"/>
      <c r="BG48" s="418"/>
      <c r="BH48" s="418"/>
      <c r="BI48" s="419"/>
      <c r="BJ48" s="420"/>
      <c r="BK48" s="417"/>
      <c r="BL48" s="418"/>
      <c r="BM48" s="418"/>
      <c r="BN48" s="418"/>
      <c r="BO48" s="418"/>
      <c r="BP48" s="419"/>
      <c r="BQ48" s="420"/>
      <c r="BR48" s="417"/>
      <c r="BS48" s="418"/>
      <c r="BT48" s="418"/>
      <c r="BU48" s="418"/>
      <c r="BV48" s="418"/>
      <c r="BW48" s="419"/>
      <c r="BX48" s="420"/>
      <c r="BY48" s="421"/>
      <c r="BZ48" s="418"/>
      <c r="CA48" s="418"/>
      <c r="CB48" s="418"/>
      <c r="CC48" s="418"/>
      <c r="CD48" s="419"/>
      <c r="CE48" s="419"/>
      <c r="CF48" s="417"/>
      <c r="CG48" s="418"/>
      <c r="CH48" s="418"/>
      <c r="CI48" s="418"/>
      <c r="CJ48" s="418"/>
      <c r="CK48" s="419"/>
      <c r="CL48" s="420"/>
      <c r="CM48" s="417"/>
      <c r="CN48" s="418"/>
      <c r="CO48" s="418"/>
      <c r="CP48" s="418"/>
      <c r="CQ48" s="418"/>
      <c r="CR48" s="419"/>
      <c r="CS48" s="420"/>
      <c r="CT48" s="417"/>
      <c r="CU48" s="418"/>
      <c r="CV48" s="418"/>
      <c r="CW48" s="418"/>
      <c r="CX48" s="418"/>
      <c r="CY48" s="419"/>
      <c r="CZ48" s="420"/>
      <c r="DA48" s="421"/>
      <c r="DB48" s="418"/>
      <c r="DC48" s="418"/>
      <c r="DD48" s="418"/>
      <c r="DE48" s="418"/>
      <c r="DF48" s="419"/>
      <c r="DG48" s="420"/>
      <c r="DH48" s="417"/>
      <c r="DI48" s="418"/>
      <c r="DJ48" s="418"/>
      <c r="DK48" s="418"/>
      <c r="DL48" s="418"/>
      <c r="DM48" s="419"/>
      <c r="DN48" s="420"/>
      <c r="DO48" s="417"/>
      <c r="DP48" s="418"/>
      <c r="DQ48" s="418"/>
      <c r="DR48" s="418"/>
      <c r="DS48" s="418"/>
      <c r="DT48" s="419"/>
      <c r="DU48" s="420"/>
      <c r="DV48" s="417"/>
      <c r="DW48" s="418"/>
      <c r="DX48" s="418"/>
      <c r="DY48" s="418"/>
      <c r="DZ48" s="418"/>
      <c r="EA48" s="419"/>
      <c r="EB48" s="420"/>
      <c r="EC48" s="417"/>
      <c r="ED48" s="418"/>
      <c r="EE48" s="418"/>
      <c r="EF48" s="418"/>
      <c r="EG48" s="418"/>
      <c r="EH48" s="419"/>
      <c r="EI48" s="420"/>
      <c r="EJ48" s="417"/>
      <c r="EK48" s="418"/>
      <c r="EL48" s="418"/>
      <c r="EM48" s="418"/>
      <c r="EN48" s="418"/>
      <c r="EO48" s="419"/>
      <c r="EP48" s="420"/>
      <c r="EQ48" s="417"/>
      <c r="ER48" s="418"/>
      <c r="ES48" s="418"/>
      <c r="ET48" s="418"/>
      <c r="EU48" s="418"/>
      <c r="EV48" s="419"/>
      <c r="EW48" s="420"/>
      <c r="EX48" s="417"/>
      <c r="EY48" s="418"/>
      <c r="EZ48" s="418"/>
      <c r="FA48" s="418"/>
      <c r="FB48" s="418"/>
      <c r="FC48" s="419"/>
      <c r="FD48" s="420"/>
      <c r="FE48" s="417"/>
      <c r="FF48" s="418"/>
      <c r="FG48" s="418"/>
      <c r="FH48" s="418"/>
      <c r="FI48" s="418"/>
      <c r="FJ48" s="419"/>
      <c r="FK48" s="422"/>
      <c r="FL48" s="388" t="str">
        <f t="shared" si="5"/>
        <v/>
      </c>
      <c r="FM48" s="379" t="str">
        <f t="shared" si="6"/>
        <v/>
      </c>
      <c r="FN48" s="379" t="str">
        <f t="shared" si="7"/>
        <v/>
      </c>
      <c r="FO48" s="379" t="str">
        <f t="shared" si="8"/>
        <v/>
      </c>
      <c r="FP48" s="389" t="str">
        <f t="shared" si="9"/>
        <v/>
      </c>
      <c r="FQ48" s="390"/>
    </row>
    <row r="49" spans="2:173" ht="15.75" customHeight="1" x14ac:dyDescent="0.5">
      <c r="B49" s="379">
        <v>43</v>
      </c>
      <c r="C49" s="461" t="str">
        <f>IF(นักเรียน!C48="","",นักเรียน!C48)</f>
        <v/>
      </c>
      <c r="D49" s="461" t="str">
        <f>IF(นักเรียน!D48="","",นักเรียน!D48)</f>
        <v/>
      </c>
      <c r="E49" s="380" t="str">
        <f>IF(นักเรียน!E48="","",นักเรียน!E48)</f>
        <v/>
      </c>
      <c r="F49" s="379" t="str">
        <f>IF(นักเรียน!E48="","",นักเรียน!B48)</f>
        <v/>
      </c>
      <c r="G49" s="417"/>
      <c r="H49" s="418"/>
      <c r="I49" s="418"/>
      <c r="J49" s="418"/>
      <c r="K49" s="418"/>
      <c r="L49" s="419"/>
      <c r="M49" s="419"/>
      <c r="N49" s="417"/>
      <c r="O49" s="418"/>
      <c r="P49" s="418"/>
      <c r="Q49" s="418"/>
      <c r="R49" s="418"/>
      <c r="S49" s="419"/>
      <c r="T49" s="420"/>
      <c r="U49" s="417"/>
      <c r="V49" s="418"/>
      <c r="W49" s="418"/>
      <c r="X49" s="418"/>
      <c r="Y49" s="418"/>
      <c r="Z49" s="419"/>
      <c r="AA49" s="420"/>
      <c r="AB49" s="417"/>
      <c r="AC49" s="418"/>
      <c r="AD49" s="418"/>
      <c r="AE49" s="418"/>
      <c r="AF49" s="418"/>
      <c r="AG49" s="419"/>
      <c r="AH49" s="420"/>
      <c r="AI49" s="417"/>
      <c r="AJ49" s="418"/>
      <c r="AK49" s="418"/>
      <c r="AL49" s="418"/>
      <c r="AM49" s="418"/>
      <c r="AN49" s="419"/>
      <c r="AO49" s="420"/>
      <c r="AP49" s="417"/>
      <c r="AQ49" s="418"/>
      <c r="AR49" s="418"/>
      <c r="AS49" s="418"/>
      <c r="AT49" s="418"/>
      <c r="AU49" s="419"/>
      <c r="AV49" s="420"/>
      <c r="AW49" s="421"/>
      <c r="AX49" s="418"/>
      <c r="AY49" s="418"/>
      <c r="AZ49" s="418"/>
      <c r="BA49" s="418"/>
      <c r="BB49" s="419"/>
      <c r="BC49" s="419"/>
      <c r="BD49" s="417"/>
      <c r="BE49" s="418"/>
      <c r="BF49" s="418"/>
      <c r="BG49" s="418"/>
      <c r="BH49" s="418"/>
      <c r="BI49" s="419"/>
      <c r="BJ49" s="420"/>
      <c r="BK49" s="417"/>
      <c r="BL49" s="418"/>
      <c r="BM49" s="418"/>
      <c r="BN49" s="418"/>
      <c r="BO49" s="418"/>
      <c r="BP49" s="419"/>
      <c r="BQ49" s="420"/>
      <c r="BR49" s="417"/>
      <c r="BS49" s="418"/>
      <c r="BT49" s="418"/>
      <c r="BU49" s="418"/>
      <c r="BV49" s="418"/>
      <c r="BW49" s="419"/>
      <c r="BX49" s="420"/>
      <c r="BY49" s="421"/>
      <c r="BZ49" s="418"/>
      <c r="CA49" s="418"/>
      <c r="CB49" s="418"/>
      <c r="CC49" s="418"/>
      <c r="CD49" s="419"/>
      <c r="CE49" s="419"/>
      <c r="CF49" s="417"/>
      <c r="CG49" s="418"/>
      <c r="CH49" s="418"/>
      <c r="CI49" s="418"/>
      <c r="CJ49" s="418"/>
      <c r="CK49" s="419"/>
      <c r="CL49" s="420"/>
      <c r="CM49" s="417"/>
      <c r="CN49" s="418"/>
      <c r="CO49" s="418"/>
      <c r="CP49" s="418"/>
      <c r="CQ49" s="418"/>
      <c r="CR49" s="419"/>
      <c r="CS49" s="420"/>
      <c r="CT49" s="417"/>
      <c r="CU49" s="418"/>
      <c r="CV49" s="418"/>
      <c r="CW49" s="418"/>
      <c r="CX49" s="418"/>
      <c r="CY49" s="419"/>
      <c r="CZ49" s="420"/>
      <c r="DA49" s="421"/>
      <c r="DB49" s="418"/>
      <c r="DC49" s="418"/>
      <c r="DD49" s="418"/>
      <c r="DE49" s="418"/>
      <c r="DF49" s="419"/>
      <c r="DG49" s="420"/>
      <c r="DH49" s="417"/>
      <c r="DI49" s="418"/>
      <c r="DJ49" s="418"/>
      <c r="DK49" s="418"/>
      <c r="DL49" s="418"/>
      <c r="DM49" s="419"/>
      <c r="DN49" s="420"/>
      <c r="DO49" s="417"/>
      <c r="DP49" s="418"/>
      <c r="DQ49" s="418"/>
      <c r="DR49" s="418"/>
      <c r="DS49" s="418"/>
      <c r="DT49" s="419"/>
      <c r="DU49" s="420"/>
      <c r="DV49" s="417"/>
      <c r="DW49" s="418"/>
      <c r="DX49" s="418"/>
      <c r="DY49" s="418"/>
      <c r="DZ49" s="418"/>
      <c r="EA49" s="419"/>
      <c r="EB49" s="420"/>
      <c r="EC49" s="417"/>
      <c r="ED49" s="418"/>
      <c r="EE49" s="418"/>
      <c r="EF49" s="418"/>
      <c r="EG49" s="418"/>
      <c r="EH49" s="419"/>
      <c r="EI49" s="420"/>
      <c r="EJ49" s="417"/>
      <c r="EK49" s="418"/>
      <c r="EL49" s="418"/>
      <c r="EM49" s="418"/>
      <c r="EN49" s="418"/>
      <c r="EO49" s="419"/>
      <c r="EP49" s="420"/>
      <c r="EQ49" s="417"/>
      <c r="ER49" s="418"/>
      <c r="ES49" s="418"/>
      <c r="ET49" s="418"/>
      <c r="EU49" s="418"/>
      <c r="EV49" s="419"/>
      <c r="EW49" s="420"/>
      <c r="EX49" s="417"/>
      <c r="EY49" s="418"/>
      <c r="EZ49" s="418"/>
      <c r="FA49" s="418"/>
      <c r="FB49" s="418"/>
      <c r="FC49" s="419"/>
      <c r="FD49" s="420"/>
      <c r="FE49" s="417"/>
      <c r="FF49" s="418"/>
      <c r="FG49" s="418"/>
      <c r="FH49" s="418"/>
      <c r="FI49" s="418"/>
      <c r="FJ49" s="419"/>
      <c r="FK49" s="422"/>
      <c r="FL49" s="388" t="str">
        <f t="shared" si="5"/>
        <v/>
      </c>
      <c r="FM49" s="379" t="str">
        <f t="shared" si="6"/>
        <v/>
      </c>
      <c r="FN49" s="379" t="str">
        <f t="shared" si="7"/>
        <v/>
      </c>
      <c r="FO49" s="379" t="str">
        <f t="shared" si="8"/>
        <v/>
      </c>
      <c r="FP49" s="389" t="str">
        <f t="shared" si="9"/>
        <v/>
      </c>
      <c r="FQ49" s="390"/>
    </row>
    <row r="50" spans="2:173" ht="15.75" customHeight="1" x14ac:dyDescent="0.5">
      <c r="B50" s="379">
        <v>44</v>
      </c>
      <c r="C50" s="461" t="str">
        <f>IF(นักเรียน!C49="","",นักเรียน!C49)</f>
        <v/>
      </c>
      <c r="D50" s="461" t="str">
        <f>IF(นักเรียน!D49="","",นักเรียน!D49)</f>
        <v/>
      </c>
      <c r="E50" s="380" t="str">
        <f>IF(นักเรียน!E49="","",นักเรียน!E49)</f>
        <v/>
      </c>
      <c r="F50" s="379" t="str">
        <f>IF(นักเรียน!E49="","",นักเรียน!B49)</f>
        <v/>
      </c>
      <c r="G50" s="417"/>
      <c r="H50" s="418"/>
      <c r="I50" s="418"/>
      <c r="J50" s="418"/>
      <c r="K50" s="418"/>
      <c r="L50" s="419"/>
      <c r="M50" s="419"/>
      <c r="N50" s="417"/>
      <c r="O50" s="418"/>
      <c r="P50" s="418"/>
      <c r="Q50" s="418"/>
      <c r="R50" s="418"/>
      <c r="S50" s="419"/>
      <c r="T50" s="420"/>
      <c r="U50" s="417"/>
      <c r="V50" s="418"/>
      <c r="W50" s="418"/>
      <c r="X50" s="418"/>
      <c r="Y50" s="418"/>
      <c r="Z50" s="419"/>
      <c r="AA50" s="420"/>
      <c r="AB50" s="417"/>
      <c r="AC50" s="418"/>
      <c r="AD50" s="418"/>
      <c r="AE50" s="418"/>
      <c r="AF50" s="418"/>
      <c r="AG50" s="419"/>
      <c r="AH50" s="420"/>
      <c r="AI50" s="417"/>
      <c r="AJ50" s="418"/>
      <c r="AK50" s="418"/>
      <c r="AL50" s="418"/>
      <c r="AM50" s="418"/>
      <c r="AN50" s="419"/>
      <c r="AO50" s="420"/>
      <c r="AP50" s="417"/>
      <c r="AQ50" s="418"/>
      <c r="AR50" s="418"/>
      <c r="AS50" s="418"/>
      <c r="AT50" s="418"/>
      <c r="AU50" s="419"/>
      <c r="AV50" s="420"/>
      <c r="AW50" s="421"/>
      <c r="AX50" s="418"/>
      <c r="AY50" s="418"/>
      <c r="AZ50" s="418"/>
      <c r="BA50" s="418"/>
      <c r="BB50" s="419"/>
      <c r="BC50" s="419"/>
      <c r="BD50" s="417"/>
      <c r="BE50" s="418"/>
      <c r="BF50" s="418"/>
      <c r="BG50" s="418"/>
      <c r="BH50" s="418"/>
      <c r="BI50" s="419"/>
      <c r="BJ50" s="420"/>
      <c r="BK50" s="417"/>
      <c r="BL50" s="418"/>
      <c r="BM50" s="418"/>
      <c r="BN50" s="418"/>
      <c r="BO50" s="418"/>
      <c r="BP50" s="419"/>
      <c r="BQ50" s="420"/>
      <c r="BR50" s="417"/>
      <c r="BS50" s="418"/>
      <c r="BT50" s="418"/>
      <c r="BU50" s="418"/>
      <c r="BV50" s="418"/>
      <c r="BW50" s="419"/>
      <c r="BX50" s="420"/>
      <c r="BY50" s="421"/>
      <c r="BZ50" s="418"/>
      <c r="CA50" s="418"/>
      <c r="CB50" s="418"/>
      <c r="CC50" s="418"/>
      <c r="CD50" s="419"/>
      <c r="CE50" s="419"/>
      <c r="CF50" s="417"/>
      <c r="CG50" s="418"/>
      <c r="CH50" s="418"/>
      <c r="CI50" s="418"/>
      <c r="CJ50" s="418"/>
      <c r="CK50" s="419"/>
      <c r="CL50" s="420"/>
      <c r="CM50" s="417"/>
      <c r="CN50" s="418"/>
      <c r="CO50" s="418"/>
      <c r="CP50" s="418"/>
      <c r="CQ50" s="418"/>
      <c r="CR50" s="419"/>
      <c r="CS50" s="420"/>
      <c r="CT50" s="417"/>
      <c r="CU50" s="418"/>
      <c r="CV50" s="418"/>
      <c r="CW50" s="418"/>
      <c r="CX50" s="418"/>
      <c r="CY50" s="419"/>
      <c r="CZ50" s="420"/>
      <c r="DA50" s="421"/>
      <c r="DB50" s="418"/>
      <c r="DC50" s="418"/>
      <c r="DD50" s="418"/>
      <c r="DE50" s="418"/>
      <c r="DF50" s="419"/>
      <c r="DG50" s="420"/>
      <c r="DH50" s="417"/>
      <c r="DI50" s="418"/>
      <c r="DJ50" s="418"/>
      <c r="DK50" s="418"/>
      <c r="DL50" s="418"/>
      <c r="DM50" s="419"/>
      <c r="DN50" s="420"/>
      <c r="DO50" s="417"/>
      <c r="DP50" s="418"/>
      <c r="DQ50" s="418"/>
      <c r="DR50" s="418"/>
      <c r="DS50" s="418"/>
      <c r="DT50" s="419"/>
      <c r="DU50" s="420"/>
      <c r="DV50" s="417"/>
      <c r="DW50" s="418"/>
      <c r="DX50" s="418"/>
      <c r="DY50" s="418"/>
      <c r="DZ50" s="418"/>
      <c r="EA50" s="419"/>
      <c r="EB50" s="420"/>
      <c r="EC50" s="417"/>
      <c r="ED50" s="418"/>
      <c r="EE50" s="418"/>
      <c r="EF50" s="418"/>
      <c r="EG50" s="418"/>
      <c r="EH50" s="419"/>
      <c r="EI50" s="420"/>
      <c r="EJ50" s="417"/>
      <c r="EK50" s="418"/>
      <c r="EL50" s="418"/>
      <c r="EM50" s="418"/>
      <c r="EN50" s="418"/>
      <c r="EO50" s="419"/>
      <c r="EP50" s="420"/>
      <c r="EQ50" s="417"/>
      <c r="ER50" s="418"/>
      <c r="ES50" s="418"/>
      <c r="ET50" s="418"/>
      <c r="EU50" s="418"/>
      <c r="EV50" s="419"/>
      <c r="EW50" s="420"/>
      <c r="EX50" s="417"/>
      <c r="EY50" s="418"/>
      <c r="EZ50" s="418"/>
      <c r="FA50" s="418"/>
      <c r="FB50" s="418"/>
      <c r="FC50" s="419"/>
      <c r="FD50" s="420"/>
      <c r="FE50" s="417"/>
      <c r="FF50" s="418"/>
      <c r="FG50" s="418"/>
      <c r="FH50" s="418"/>
      <c r="FI50" s="418"/>
      <c r="FJ50" s="419"/>
      <c r="FK50" s="422"/>
      <c r="FL50" s="388" t="str">
        <f t="shared" si="5"/>
        <v/>
      </c>
      <c r="FM50" s="379" t="str">
        <f t="shared" si="6"/>
        <v/>
      </c>
      <c r="FN50" s="379" t="str">
        <f t="shared" si="7"/>
        <v/>
      </c>
      <c r="FO50" s="379" t="str">
        <f t="shared" si="8"/>
        <v/>
      </c>
      <c r="FP50" s="389" t="str">
        <f t="shared" si="9"/>
        <v/>
      </c>
      <c r="FQ50" s="390"/>
    </row>
    <row r="51" spans="2:173" ht="15.75" customHeight="1" x14ac:dyDescent="0.5">
      <c r="B51" s="379">
        <v>45</v>
      </c>
      <c r="C51" s="461" t="str">
        <f>IF(นักเรียน!C50="","",นักเรียน!C50)</f>
        <v/>
      </c>
      <c r="D51" s="461" t="str">
        <f>IF(นักเรียน!D50="","",นักเรียน!D50)</f>
        <v/>
      </c>
      <c r="E51" s="380" t="str">
        <f>IF(นักเรียน!E50="","",นักเรียน!E50)</f>
        <v/>
      </c>
      <c r="F51" s="379" t="str">
        <f>IF(นักเรียน!E50="","",นักเรียน!B50)</f>
        <v/>
      </c>
      <c r="G51" s="417"/>
      <c r="H51" s="418"/>
      <c r="I51" s="418"/>
      <c r="J51" s="418"/>
      <c r="K51" s="418"/>
      <c r="L51" s="419"/>
      <c r="M51" s="419"/>
      <c r="N51" s="417"/>
      <c r="O51" s="418"/>
      <c r="P51" s="418"/>
      <c r="Q51" s="418"/>
      <c r="R51" s="418"/>
      <c r="S51" s="419"/>
      <c r="T51" s="420"/>
      <c r="U51" s="417"/>
      <c r="V51" s="418"/>
      <c r="W51" s="418"/>
      <c r="X51" s="418"/>
      <c r="Y51" s="418"/>
      <c r="Z51" s="419"/>
      <c r="AA51" s="420"/>
      <c r="AB51" s="417"/>
      <c r="AC51" s="418"/>
      <c r="AD51" s="418"/>
      <c r="AE51" s="418"/>
      <c r="AF51" s="418"/>
      <c r="AG51" s="419"/>
      <c r="AH51" s="420"/>
      <c r="AI51" s="417"/>
      <c r="AJ51" s="418"/>
      <c r="AK51" s="418"/>
      <c r="AL51" s="418"/>
      <c r="AM51" s="418"/>
      <c r="AN51" s="419"/>
      <c r="AO51" s="420"/>
      <c r="AP51" s="417"/>
      <c r="AQ51" s="418"/>
      <c r="AR51" s="418"/>
      <c r="AS51" s="418"/>
      <c r="AT51" s="418"/>
      <c r="AU51" s="419"/>
      <c r="AV51" s="420"/>
      <c r="AW51" s="421"/>
      <c r="AX51" s="418"/>
      <c r="AY51" s="418"/>
      <c r="AZ51" s="418"/>
      <c r="BA51" s="418"/>
      <c r="BB51" s="419"/>
      <c r="BC51" s="419"/>
      <c r="BD51" s="417"/>
      <c r="BE51" s="418"/>
      <c r="BF51" s="418"/>
      <c r="BG51" s="418"/>
      <c r="BH51" s="418"/>
      <c r="BI51" s="419"/>
      <c r="BJ51" s="420"/>
      <c r="BK51" s="417"/>
      <c r="BL51" s="418"/>
      <c r="BM51" s="418"/>
      <c r="BN51" s="418"/>
      <c r="BO51" s="418"/>
      <c r="BP51" s="419"/>
      <c r="BQ51" s="420"/>
      <c r="BR51" s="417"/>
      <c r="BS51" s="418"/>
      <c r="BT51" s="418"/>
      <c r="BU51" s="418"/>
      <c r="BV51" s="418"/>
      <c r="BW51" s="419"/>
      <c r="BX51" s="420"/>
      <c r="BY51" s="421"/>
      <c r="BZ51" s="418"/>
      <c r="CA51" s="418"/>
      <c r="CB51" s="418"/>
      <c r="CC51" s="418"/>
      <c r="CD51" s="419"/>
      <c r="CE51" s="419"/>
      <c r="CF51" s="417"/>
      <c r="CG51" s="418"/>
      <c r="CH51" s="418"/>
      <c r="CI51" s="418"/>
      <c r="CJ51" s="418"/>
      <c r="CK51" s="419"/>
      <c r="CL51" s="420"/>
      <c r="CM51" s="417"/>
      <c r="CN51" s="418"/>
      <c r="CO51" s="418"/>
      <c r="CP51" s="418"/>
      <c r="CQ51" s="418"/>
      <c r="CR51" s="419"/>
      <c r="CS51" s="420"/>
      <c r="CT51" s="417"/>
      <c r="CU51" s="418"/>
      <c r="CV51" s="418"/>
      <c r="CW51" s="418"/>
      <c r="CX51" s="418"/>
      <c r="CY51" s="419"/>
      <c r="CZ51" s="420"/>
      <c r="DA51" s="421"/>
      <c r="DB51" s="418"/>
      <c r="DC51" s="418"/>
      <c r="DD51" s="418"/>
      <c r="DE51" s="418"/>
      <c r="DF51" s="419"/>
      <c r="DG51" s="420"/>
      <c r="DH51" s="417"/>
      <c r="DI51" s="418"/>
      <c r="DJ51" s="418"/>
      <c r="DK51" s="418"/>
      <c r="DL51" s="418"/>
      <c r="DM51" s="419"/>
      <c r="DN51" s="420"/>
      <c r="DO51" s="417"/>
      <c r="DP51" s="418"/>
      <c r="DQ51" s="418"/>
      <c r="DR51" s="418"/>
      <c r="DS51" s="418"/>
      <c r="DT51" s="419"/>
      <c r="DU51" s="420"/>
      <c r="DV51" s="417"/>
      <c r="DW51" s="418"/>
      <c r="DX51" s="418"/>
      <c r="DY51" s="418"/>
      <c r="DZ51" s="418"/>
      <c r="EA51" s="419"/>
      <c r="EB51" s="420"/>
      <c r="EC51" s="417"/>
      <c r="ED51" s="418"/>
      <c r="EE51" s="418"/>
      <c r="EF51" s="418"/>
      <c r="EG51" s="418"/>
      <c r="EH51" s="419"/>
      <c r="EI51" s="420"/>
      <c r="EJ51" s="417"/>
      <c r="EK51" s="418"/>
      <c r="EL51" s="418"/>
      <c r="EM51" s="418"/>
      <c r="EN51" s="418"/>
      <c r="EO51" s="419"/>
      <c r="EP51" s="420"/>
      <c r="EQ51" s="417"/>
      <c r="ER51" s="418"/>
      <c r="ES51" s="418"/>
      <c r="ET51" s="418"/>
      <c r="EU51" s="418"/>
      <c r="EV51" s="419"/>
      <c r="EW51" s="420"/>
      <c r="EX51" s="417"/>
      <c r="EY51" s="418"/>
      <c r="EZ51" s="418"/>
      <c r="FA51" s="418"/>
      <c r="FB51" s="418"/>
      <c r="FC51" s="419"/>
      <c r="FD51" s="420"/>
      <c r="FE51" s="417"/>
      <c r="FF51" s="418"/>
      <c r="FG51" s="418"/>
      <c r="FH51" s="418"/>
      <c r="FI51" s="418"/>
      <c r="FJ51" s="419"/>
      <c r="FK51" s="422"/>
      <c r="FL51" s="388" t="str">
        <f t="shared" si="5"/>
        <v/>
      </c>
      <c r="FM51" s="379" t="str">
        <f t="shared" si="6"/>
        <v/>
      </c>
      <c r="FN51" s="379" t="str">
        <f t="shared" si="7"/>
        <v/>
      </c>
      <c r="FO51" s="379" t="str">
        <f t="shared" si="8"/>
        <v/>
      </c>
      <c r="FP51" s="389" t="str">
        <f t="shared" si="9"/>
        <v/>
      </c>
      <c r="FQ51" s="390"/>
    </row>
    <row r="52" spans="2:173" ht="15.75" customHeight="1" x14ac:dyDescent="0.5">
      <c r="B52" s="379">
        <v>46</v>
      </c>
      <c r="C52" s="461" t="str">
        <f>IF(นักเรียน!C51="","",นักเรียน!C51)</f>
        <v/>
      </c>
      <c r="D52" s="461" t="str">
        <f>IF(นักเรียน!D51="","",นักเรียน!D51)</f>
        <v/>
      </c>
      <c r="E52" s="380" t="str">
        <f>IF(นักเรียน!E51="","",นักเรียน!E51)</f>
        <v/>
      </c>
      <c r="F52" s="379" t="str">
        <f>IF(นักเรียน!E51="","",นักเรียน!B51)</f>
        <v/>
      </c>
      <c r="G52" s="417"/>
      <c r="H52" s="418"/>
      <c r="I52" s="418"/>
      <c r="J52" s="418"/>
      <c r="K52" s="418"/>
      <c r="L52" s="419"/>
      <c r="M52" s="419"/>
      <c r="N52" s="417"/>
      <c r="O52" s="418"/>
      <c r="P52" s="418"/>
      <c r="Q52" s="418"/>
      <c r="R52" s="418"/>
      <c r="S52" s="419"/>
      <c r="T52" s="420"/>
      <c r="U52" s="417"/>
      <c r="V52" s="418"/>
      <c r="W52" s="418"/>
      <c r="X52" s="418"/>
      <c r="Y52" s="418"/>
      <c r="Z52" s="419"/>
      <c r="AA52" s="420"/>
      <c r="AB52" s="417"/>
      <c r="AC52" s="418"/>
      <c r="AD52" s="418"/>
      <c r="AE52" s="418"/>
      <c r="AF52" s="418"/>
      <c r="AG52" s="419"/>
      <c r="AH52" s="420"/>
      <c r="AI52" s="417"/>
      <c r="AJ52" s="418"/>
      <c r="AK52" s="418"/>
      <c r="AL52" s="418"/>
      <c r="AM52" s="418"/>
      <c r="AN52" s="419"/>
      <c r="AO52" s="420"/>
      <c r="AP52" s="417"/>
      <c r="AQ52" s="418"/>
      <c r="AR52" s="418"/>
      <c r="AS52" s="418"/>
      <c r="AT52" s="418"/>
      <c r="AU52" s="419"/>
      <c r="AV52" s="420"/>
      <c r="AW52" s="421"/>
      <c r="AX52" s="418"/>
      <c r="AY52" s="418"/>
      <c r="AZ52" s="418"/>
      <c r="BA52" s="418"/>
      <c r="BB52" s="419"/>
      <c r="BC52" s="419"/>
      <c r="BD52" s="417"/>
      <c r="BE52" s="418"/>
      <c r="BF52" s="418"/>
      <c r="BG52" s="418"/>
      <c r="BH52" s="418"/>
      <c r="BI52" s="419"/>
      <c r="BJ52" s="420"/>
      <c r="BK52" s="417"/>
      <c r="BL52" s="418"/>
      <c r="BM52" s="418"/>
      <c r="BN52" s="418"/>
      <c r="BO52" s="418"/>
      <c r="BP52" s="419"/>
      <c r="BQ52" s="420"/>
      <c r="BR52" s="417"/>
      <c r="BS52" s="418"/>
      <c r="BT52" s="418"/>
      <c r="BU52" s="418"/>
      <c r="BV52" s="418"/>
      <c r="BW52" s="419"/>
      <c r="BX52" s="420"/>
      <c r="BY52" s="421"/>
      <c r="BZ52" s="418"/>
      <c r="CA52" s="418"/>
      <c r="CB52" s="418"/>
      <c r="CC52" s="418"/>
      <c r="CD52" s="419"/>
      <c r="CE52" s="419"/>
      <c r="CF52" s="417"/>
      <c r="CG52" s="418"/>
      <c r="CH52" s="418"/>
      <c r="CI52" s="418"/>
      <c r="CJ52" s="418"/>
      <c r="CK52" s="419"/>
      <c r="CL52" s="420"/>
      <c r="CM52" s="417"/>
      <c r="CN52" s="418"/>
      <c r="CO52" s="418"/>
      <c r="CP52" s="418"/>
      <c r="CQ52" s="418"/>
      <c r="CR52" s="419"/>
      <c r="CS52" s="420"/>
      <c r="CT52" s="417"/>
      <c r="CU52" s="418"/>
      <c r="CV52" s="418"/>
      <c r="CW52" s="418"/>
      <c r="CX52" s="418"/>
      <c r="CY52" s="419"/>
      <c r="CZ52" s="420"/>
      <c r="DA52" s="421"/>
      <c r="DB52" s="418"/>
      <c r="DC52" s="418"/>
      <c r="DD52" s="418"/>
      <c r="DE52" s="418"/>
      <c r="DF52" s="419"/>
      <c r="DG52" s="420"/>
      <c r="DH52" s="417"/>
      <c r="DI52" s="418"/>
      <c r="DJ52" s="418"/>
      <c r="DK52" s="418"/>
      <c r="DL52" s="418"/>
      <c r="DM52" s="419"/>
      <c r="DN52" s="420"/>
      <c r="DO52" s="417"/>
      <c r="DP52" s="418"/>
      <c r="DQ52" s="418"/>
      <c r="DR52" s="418"/>
      <c r="DS52" s="418"/>
      <c r="DT52" s="419"/>
      <c r="DU52" s="420"/>
      <c r="DV52" s="417"/>
      <c r="DW52" s="418"/>
      <c r="DX52" s="418"/>
      <c r="DY52" s="418"/>
      <c r="DZ52" s="418"/>
      <c r="EA52" s="419"/>
      <c r="EB52" s="420"/>
      <c r="EC52" s="417"/>
      <c r="ED52" s="418"/>
      <c r="EE52" s="418"/>
      <c r="EF52" s="418"/>
      <c r="EG52" s="418"/>
      <c r="EH52" s="419"/>
      <c r="EI52" s="420"/>
      <c r="EJ52" s="417"/>
      <c r="EK52" s="418"/>
      <c r="EL52" s="418"/>
      <c r="EM52" s="418"/>
      <c r="EN52" s="418"/>
      <c r="EO52" s="419"/>
      <c r="EP52" s="420"/>
      <c r="EQ52" s="417"/>
      <c r="ER52" s="418"/>
      <c r="ES52" s="418"/>
      <c r="ET52" s="418"/>
      <c r="EU52" s="418"/>
      <c r="EV52" s="419"/>
      <c r="EW52" s="420"/>
      <c r="EX52" s="417"/>
      <c r="EY52" s="418"/>
      <c r="EZ52" s="418"/>
      <c r="FA52" s="418"/>
      <c r="FB52" s="418"/>
      <c r="FC52" s="419"/>
      <c r="FD52" s="420"/>
      <c r="FE52" s="417"/>
      <c r="FF52" s="418"/>
      <c r="FG52" s="418"/>
      <c r="FH52" s="418"/>
      <c r="FI52" s="418"/>
      <c r="FJ52" s="419"/>
      <c r="FK52" s="422"/>
      <c r="FL52" s="388" t="str">
        <f t="shared" si="5"/>
        <v/>
      </c>
      <c r="FM52" s="379" t="str">
        <f t="shared" si="6"/>
        <v/>
      </c>
      <c r="FN52" s="379" t="str">
        <f t="shared" si="7"/>
        <v/>
      </c>
      <c r="FO52" s="379" t="str">
        <f t="shared" si="8"/>
        <v/>
      </c>
      <c r="FP52" s="389" t="str">
        <f t="shared" si="9"/>
        <v/>
      </c>
      <c r="FQ52" s="390"/>
    </row>
    <row r="53" spans="2:173" ht="15.75" customHeight="1" x14ac:dyDescent="0.5">
      <c r="B53" s="379">
        <v>47</v>
      </c>
      <c r="C53" s="461" t="str">
        <f>IF(นักเรียน!C52="","",นักเรียน!C52)</f>
        <v/>
      </c>
      <c r="D53" s="461" t="str">
        <f>IF(นักเรียน!D52="","",นักเรียน!D52)</f>
        <v/>
      </c>
      <c r="E53" s="380" t="str">
        <f>IF(นักเรียน!E52="","",นักเรียน!E52)</f>
        <v/>
      </c>
      <c r="F53" s="379" t="str">
        <f>IF(นักเรียน!E52="","",นักเรียน!B52)</f>
        <v/>
      </c>
      <c r="G53" s="417"/>
      <c r="H53" s="418"/>
      <c r="I53" s="418"/>
      <c r="J53" s="418"/>
      <c r="K53" s="418"/>
      <c r="L53" s="419"/>
      <c r="M53" s="419"/>
      <c r="N53" s="417"/>
      <c r="O53" s="418"/>
      <c r="P53" s="418"/>
      <c r="Q53" s="418"/>
      <c r="R53" s="418"/>
      <c r="S53" s="419"/>
      <c r="T53" s="420"/>
      <c r="U53" s="417"/>
      <c r="V53" s="418"/>
      <c r="W53" s="418"/>
      <c r="X53" s="418"/>
      <c r="Y53" s="418"/>
      <c r="Z53" s="419"/>
      <c r="AA53" s="420"/>
      <c r="AB53" s="417"/>
      <c r="AC53" s="418"/>
      <c r="AD53" s="418"/>
      <c r="AE53" s="418"/>
      <c r="AF53" s="418"/>
      <c r="AG53" s="419"/>
      <c r="AH53" s="420"/>
      <c r="AI53" s="417"/>
      <c r="AJ53" s="418"/>
      <c r="AK53" s="418"/>
      <c r="AL53" s="418"/>
      <c r="AM53" s="418"/>
      <c r="AN53" s="419"/>
      <c r="AO53" s="420"/>
      <c r="AP53" s="417"/>
      <c r="AQ53" s="418"/>
      <c r="AR53" s="418"/>
      <c r="AS53" s="418"/>
      <c r="AT53" s="418"/>
      <c r="AU53" s="419"/>
      <c r="AV53" s="420"/>
      <c r="AW53" s="421"/>
      <c r="AX53" s="418"/>
      <c r="AY53" s="418"/>
      <c r="AZ53" s="418"/>
      <c r="BA53" s="418"/>
      <c r="BB53" s="419"/>
      <c r="BC53" s="419"/>
      <c r="BD53" s="417"/>
      <c r="BE53" s="418"/>
      <c r="BF53" s="418"/>
      <c r="BG53" s="418"/>
      <c r="BH53" s="418"/>
      <c r="BI53" s="419"/>
      <c r="BJ53" s="420"/>
      <c r="BK53" s="417"/>
      <c r="BL53" s="418"/>
      <c r="BM53" s="418"/>
      <c r="BN53" s="418"/>
      <c r="BO53" s="418"/>
      <c r="BP53" s="419"/>
      <c r="BQ53" s="420"/>
      <c r="BR53" s="417"/>
      <c r="BS53" s="418"/>
      <c r="BT53" s="418"/>
      <c r="BU53" s="418"/>
      <c r="BV53" s="418"/>
      <c r="BW53" s="419"/>
      <c r="BX53" s="420"/>
      <c r="BY53" s="421"/>
      <c r="BZ53" s="418"/>
      <c r="CA53" s="418"/>
      <c r="CB53" s="418"/>
      <c r="CC53" s="418"/>
      <c r="CD53" s="419"/>
      <c r="CE53" s="419"/>
      <c r="CF53" s="417"/>
      <c r="CG53" s="418"/>
      <c r="CH53" s="418"/>
      <c r="CI53" s="418"/>
      <c r="CJ53" s="418"/>
      <c r="CK53" s="419"/>
      <c r="CL53" s="420"/>
      <c r="CM53" s="417"/>
      <c r="CN53" s="418"/>
      <c r="CO53" s="418"/>
      <c r="CP53" s="418"/>
      <c r="CQ53" s="418"/>
      <c r="CR53" s="419"/>
      <c r="CS53" s="420"/>
      <c r="CT53" s="417"/>
      <c r="CU53" s="418"/>
      <c r="CV53" s="418"/>
      <c r="CW53" s="418"/>
      <c r="CX53" s="418"/>
      <c r="CY53" s="419"/>
      <c r="CZ53" s="420"/>
      <c r="DA53" s="421"/>
      <c r="DB53" s="418"/>
      <c r="DC53" s="418"/>
      <c r="DD53" s="418"/>
      <c r="DE53" s="418"/>
      <c r="DF53" s="419"/>
      <c r="DG53" s="420"/>
      <c r="DH53" s="417"/>
      <c r="DI53" s="418"/>
      <c r="DJ53" s="418"/>
      <c r="DK53" s="418"/>
      <c r="DL53" s="418"/>
      <c r="DM53" s="419"/>
      <c r="DN53" s="420"/>
      <c r="DO53" s="417"/>
      <c r="DP53" s="418"/>
      <c r="DQ53" s="418"/>
      <c r="DR53" s="418"/>
      <c r="DS53" s="418"/>
      <c r="DT53" s="419"/>
      <c r="DU53" s="420"/>
      <c r="DV53" s="417"/>
      <c r="DW53" s="418"/>
      <c r="DX53" s="418"/>
      <c r="DY53" s="418"/>
      <c r="DZ53" s="418"/>
      <c r="EA53" s="419"/>
      <c r="EB53" s="420"/>
      <c r="EC53" s="417"/>
      <c r="ED53" s="418"/>
      <c r="EE53" s="418"/>
      <c r="EF53" s="418"/>
      <c r="EG53" s="418"/>
      <c r="EH53" s="419"/>
      <c r="EI53" s="420"/>
      <c r="EJ53" s="417"/>
      <c r="EK53" s="418"/>
      <c r="EL53" s="418"/>
      <c r="EM53" s="418"/>
      <c r="EN53" s="418"/>
      <c r="EO53" s="419"/>
      <c r="EP53" s="420"/>
      <c r="EQ53" s="417"/>
      <c r="ER53" s="418"/>
      <c r="ES53" s="418"/>
      <c r="ET53" s="418"/>
      <c r="EU53" s="418"/>
      <c r="EV53" s="419"/>
      <c r="EW53" s="420"/>
      <c r="EX53" s="417"/>
      <c r="EY53" s="418"/>
      <c r="EZ53" s="418"/>
      <c r="FA53" s="418"/>
      <c r="FB53" s="418"/>
      <c r="FC53" s="419"/>
      <c r="FD53" s="420"/>
      <c r="FE53" s="417"/>
      <c r="FF53" s="418"/>
      <c r="FG53" s="418"/>
      <c r="FH53" s="418"/>
      <c r="FI53" s="418"/>
      <c r="FJ53" s="419"/>
      <c r="FK53" s="422"/>
      <c r="FL53" s="388" t="str">
        <f t="shared" si="5"/>
        <v/>
      </c>
      <c r="FM53" s="379" t="str">
        <f t="shared" si="6"/>
        <v/>
      </c>
      <c r="FN53" s="379" t="str">
        <f t="shared" si="7"/>
        <v/>
      </c>
      <c r="FO53" s="379" t="str">
        <f t="shared" si="8"/>
        <v/>
      </c>
      <c r="FP53" s="389" t="str">
        <f t="shared" si="9"/>
        <v/>
      </c>
      <c r="FQ53" s="390"/>
    </row>
    <row r="54" spans="2:173" ht="15.75" customHeight="1" x14ac:dyDescent="0.5">
      <c r="B54" s="379">
        <v>48</v>
      </c>
      <c r="C54" s="461" t="str">
        <f>IF(นักเรียน!C53="","",นักเรียน!C53)</f>
        <v/>
      </c>
      <c r="D54" s="461" t="str">
        <f>IF(นักเรียน!D53="","",นักเรียน!D53)</f>
        <v/>
      </c>
      <c r="E54" s="380" t="str">
        <f>IF(นักเรียน!E53="","",นักเรียน!E53)</f>
        <v/>
      </c>
      <c r="F54" s="379" t="str">
        <f>IF(นักเรียน!E53="","",นักเรียน!B53)</f>
        <v/>
      </c>
      <c r="G54" s="417"/>
      <c r="H54" s="418"/>
      <c r="I54" s="418"/>
      <c r="J54" s="418"/>
      <c r="K54" s="418"/>
      <c r="L54" s="419"/>
      <c r="M54" s="419"/>
      <c r="N54" s="417"/>
      <c r="O54" s="418"/>
      <c r="P54" s="418"/>
      <c r="Q54" s="418"/>
      <c r="R54" s="418"/>
      <c r="S54" s="419"/>
      <c r="T54" s="420"/>
      <c r="U54" s="417"/>
      <c r="V54" s="418"/>
      <c r="W54" s="418"/>
      <c r="X54" s="418"/>
      <c r="Y54" s="418"/>
      <c r="Z54" s="419"/>
      <c r="AA54" s="420"/>
      <c r="AB54" s="417"/>
      <c r="AC54" s="418"/>
      <c r="AD54" s="418"/>
      <c r="AE54" s="418"/>
      <c r="AF54" s="418"/>
      <c r="AG54" s="419"/>
      <c r="AH54" s="420"/>
      <c r="AI54" s="417"/>
      <c r="AJ54" s="418"/>
      <c r="AK54" s="418"/>
      <c r="AL54" s="418"/>
      <c r="AM54" s="418"/>
      <c r="AN54" s="419"/>
      <c r="AO54" s="420"/>
      <c r="AP54" s="417"/>
      <c r="AQ54" s="418"/>
      <c r="AR54" s="418"/>
      <c r="AS54" s="418"/>
      <c r="AT54" s="418"/>
      <c r="AU54" s="419"/>
      <c r="AV54" s="420"/>
      <c r="AW54" s="421"/>
      <c r="AX54" s="418"/>
      <c r="AY54" s="418"/>
      <c r="AZ54" s="418"/>
      <c r="BA54" s="418"/>
      <c r="BB54" s="419"/>
      <c r="BC54" s="419"/>
      <c r="BD54" s="417"/>
      <c r="BE54" s="418"/>
      <c r="BF54" s="418"/>
      <c r="BG54" s="418"/>
      <c r="BH54" s="418"/>
      <c r="BI54" s="419"/>
      <c r="BJ54" s="420"/>
      <c r="BK54" s="417"/>
      <c r="BL54" s="418"/>
      <c r="BM54" s="418"/>
      <c r="BN54" s="418"/>
      <c r="BO54" s="418"/>
      <c r="BP54" s="419"/>
      <c r="BQ54" s="420"/>
      <c r="BR54" s="417"/>
      <c r="BS54" s="418"/>
      <c r="BT54" s="418"/>
      <c r="BU54" s="418"/>
      <c r="BV54" s="418"/>
      <c r="BW54" s="419"/>
      <c r="BX54" s="420"/>
      <c r="BY54" s="421"/>
      <c r="BZ54" s="418"/>
      <c r="CA54" s="418"/>
      <c r="CB54" s="418"/>
      <c r="CC54" s="418"/>
      <c r="CD54" s="419"/>
      <c r="CE54" s="419"/>
      <c r="CF54" s="417"/>
      <c r="CG54" s="418"/>
      <c r="CH54" s="418"/>
      <c r="CI54" s="418"/>
      <c r="CJ54" s="418"/>
      <c r="CK54" s="419"/>
      <c r="CL54" s="420"/>
      <c r="CM54" s="417"/>
      <c r="CN54" s="418"/>
      <c r="CO54" s="418"/>
      <c r="CP54" s="418"/>
      <c r="CQ54" s="418"/>
      <c r="CR54" s="419"/>
      <c r="CS54" s="420"/>
      <c r="CT54" s="417"/>
      <c r="CU54" s="418"/>
      <c r="CV54" s="418"/>
      <c r="CW54" s="418"/>
      <c r="CX54" s="418"/>
      <c r="CY54" s="419"/>
      <c r="CZ54" s="420"/>
      <c r="DA54" s="421"/>
      <c r="DB54" s="418"/>
      <c r="DC54" s="418"/>
      <c r="DD54" s="418"/>
      <c r="DE54" s="418"/>
      <c r="DF54" s="419"/>
      <c r="DG54" s="420"/>
      <c r="DH54" s="417"/>
      <c r="DI54" s="418"/>
      <c r="DJ54" s="418"/>
      <c r="DK54" s="418"/>
      <c r="DL54" s="418"/>
      <c r="DM54" s="419"/>
      <c r="DN54" s="420"/>
      <c r="DO54" s="417"/>
      <c r="DP54" s="418"/>
      <c r="DQ54" s="418"/>
      <c r="DR54" s="418"/>
      <c r="DS54" s="418"/>
      <c r="DT54" s="419"/>
      <c r="DU54" s="420"/>
      <c r="DV54" s="417"/>
      <c r="DW54" s="418"/>
      <c r="DX54" s="418"/>
      <c r="DY54" s="418"/>
      <c r="DZ54" s="418"/>
      <c r="EA54" s="419"/>
      <c r="EB54" s="420"/>
      <c r="EC54" s="417"/>
      <c r="ED54" s="418"/>
      <c r="EE54" s="418"/>
      <c r="EF54" s="418"/>
      <c r="EG54" s="418"/>
      <c r="EH54" s="419"/>
      <c r="EI54" s="420"/>
      <c r="EJ54" s="417"/>
      <c r="EK54" s="418"/>
      <c r="EL54" s="418"/>
      <c r="EM54" s="418"/>
      <c r="EN54" s="418"/>
      <c r="EO54" s="419"/>
      <c r="EP54" s="420"/>
      <c r="EQ54" s="417"/>
      <c r="ER54" s="418"/>
      <c r="ES54" s="418"/>
      <c r="ET54" s="418"/>
      <c r="EU54" s="418"/>
      <c r="EV54" s="419"/>
      <c r="EW54" s="420"/>
      <c r="EX54" s="417"/>
      <c r="EY54" s="418"/>
      <c r="EZ54" s="418"/>
      <c r="FA54" s="418"/>
      <c r="FB54" s="418"/>
      <c r="FC54" s="419"/>
      <c r="FD54" s="420"/>
      <c r="FE54" s="417"/>
      <c r="FF54" s="418"/>
      <c r="FG54" s="418"/>
      <c r="FH54" s="418"/>
      <c r="FI54" s="418"/>
      <c r="FJ54" s="419"/>
      <c r="FK54" s="422"/>
      <c r="FL54" s="388" t="str">
        <f t="shared" si="5"/>
        <v/>
      </c>
      <c r="FM54" s="379" t="str">
        <f t="shared" si="6"/>
        <v/>
      </c>
      <c r="FN54" s="379" t="str">
        <f t="shared" si="7"/>
        <v/>
      </c>
      <c r="FO54" s="379" t="str">
        <f t="shared" si="8"/>
        <v/>
      </c>
      <c r="FP54" s="389" t="str">
        <f t="shared" si="9"/>
        <v/>
      </c>
      <c r="FQ54" s="390"/>
    </row>
    <row r="55" spans="2:173" ht="15.75" customHeight="1" x14ac:dyDescent="0.5">
      <c r="B55" s="379">
        <v>49</v>
      </c>
      <c r="C55" s="461" t="str">
        <f>IF(นักเรียน!C54="","",นักเรียน!C54)</f>
        <v/>
      </c>
      <c r="D55" s="461" t="str">
        <f>IF(นักเรียน!D54="","",นักเรียน!D54)</f>
        <v/>
      </c>
      <c r="E55" s="380" t="str">
        <f>IF(นักเรียน!E54="","",นักเรียน!E54)</f>
        <v/>
      </c>
      <c r="F55" s="379" t="str">
        <f>IF(นักเรียน!E54="","",นักเรียน!B54)</f>
        <v/>
      </c>
      <c r="G55" s="417"/>
      <c r="H55" s="418"/>
      <c r="I55" s="418"/>
      <c r="J55" s="418"/>
      <c r="K55" s="418"/>
      <c r="L55" s="419"/>
      <c r="M55" s="419"/>
      <c r="N55" s="417"/>
      <c r="O55" s="418"/>
      <c r="P55" s="418"/>
      <c r="Q55" s="418"/>
      <c r="R55" s="418"/>
      <c r="S55" s="419"/>
      <c r="T55" s="420"/>
      <c r="U55" s="417"/>
      <c r="V55" s="418"/>
      <c r="W55" s="418"/>
      <c r="X55" s="418"/>
      <c r="Y55" s="418"/>
      <c r="Z55" s="419"/>
      <c r="AA55" s="420"/>
      <c r="AB55" s="417"/>
      <c r="AC55" s="418"/>
      <c r="AD55" s="418"/>
      <c r="AE55" s="418"/>
      <c r="AF55" s="418"/>
      <c r="AG55" s="419"/>
      <c r="AH55" s="420"/>
      <c r="AI55" s="417"/>
      <c r="AJ55" s="418"/>
      <c r="AK55" s="418"/>
      <c r="AL55" s="418"/>
      <c r="AM55" s="418"/>
      <c r="AN55" s="419"/>
      <c r="AO55" s="420"/>
      <c r="AP55" s="417"/>
      <c r="AQ55" s="418"/>
      <c r="AR55" s="418"/>
      <c r="AS55" s="418"/>
      <c r="AT55" s="418"/>
      <c r="AU55" s="419"/>
      <c r="AV55" s="420"/>
      <c r="AW55" s="421"/>
      <c r="AX55" s="418"/>
      <c r="AY55" s="418"/>
      <c r="AZ55" s="418"/>
      <c r="BA55" s="418"/>
      <c r="BB55" s="419"/>
      <c r="BC55" s="419"/>
      <c r="BD55" s="417"/>
      <c r="BE55" s="418"/>
      <c r="BF55" s="418"/>
      <c r="BG55" s="418"/>
      <c r="BH55" s="418"/>
      <c r="BI55" s="419"/>
      <c r="BJ55" s="420"/>
      <c r="BK55" s="417"/>
      <c r="BL55" s="418"/>
      <c r="BM55" s="418"/>
      <c r="BN55" s="418"/>
      <c r="BO55" s="418"/>
      <c r="BP55" s="419"/>
      <c r="BQ55" s="420"/>
      <c r="BR55" s="417"/>
      <c r="BS55" s="418"/>
      <c r="BT55" s="418"/>
      <c r="BU55" s="418"/>
      <c r="BV55" s="418"/>
      <c r="BW55" s="419"/>
      <c r="BX55" s="420"/>
      <c r="BY55" s="421"/>
      <c r="BZ55" s="418"/>
      <c r="CA55" s="418"/>
      <c r="CB55" s="418"/>
      <c r="CC55" s="418"/>
      <c r="CD55" s="419"/>
      <c r="CE55" s="419"/>
      <c r="CF55" s="417"/>
      <c r="CG55" s="418"/>
      <c r="CH55" s="418"/>
      <c r="CI55" s="418"/>
      <c r="CJ55" s="418"/>
      <c r="CK55" s="419"/>
      <c r="CL55" s="420"/>
      <c r="CM55" s="417"/>
      <c r="CN55" s="418"/>
      <c r="CO55" s="418"/>
      <c r="CP55" s="418"/>
      <c r="CQ55" s="418"/>
      <c r="CR55" s="419"/>
      <c r="CS55" s="420"/>
      <c r="CT55" s="417"/>
      <c r="CU55" s="418"/>
      <c r="CV55" s="418"/>
      <c r="CW55" s="418"/>
      <c r="CX55" s="418"/>
      <c r="CY55" s="419"/>
      <c r="CZ55" s="420"/>
      <c r="DA55" s="421"/>
      <c r="DB55" s="418"/>
      <c r="DC55" s="418"/>
      <c r="DD55" s="418"/>
      <c r="DE55" s="418"/>
      <c r="DF55" s="419"/>
      <c r="DG55" s="420"/>
      <c r="DH55" s="417"/>
      <c r="DI55" s="418"/>
      <c r="DJ55" s="418"/>
      <c r="DK55" s="418"/>
      <c r="DL55" s="418"/>
      <c r="DM55" s="419"/>
      <c r="DN55" s="420"/>
      <c r="DO55" s="417"/>
      <c r="DP55" s="418"/>
      <c r="DQ55" s="418"/>
      <c r="DR55" s="418"/>
      <c r="DS55" s="418"/>
      <c r="DT55" s="419"/>
      <c r="DU55" s="420"/>
      <c r="DV55" s="417"/>
      <c r="DW55" s="418"/>
      <c r="DX55" s="418"/>
      <c r="DY55" s="418"/>
      <c r="DZ55" s="418"/>
      <c r="EA55" s="419"/>
      <c r="EB55" s="420"/>
      <c r="EC55" s="417"/>
      <c r="ED55" s="418"/>
      <c r="EE55" s="418"/>
      <c r="EF55" s="418"/>
      <c r="EG55" s="418"/>
      <c r="EH55" s="419"/>
      <c r="EI55" s="420"/>
      <c r="EJ55" s="417"/>
      <c r="EK55" s="418"/>
      <c r="EL55" s="418"/>
      <c r="EM55" s="418"/>
      <c r="EN55" s="418"/>
      <c r="EO55" s="419"/>
      <c r="EP55" s="420"/>
      <c r="EQ55" s="417"/>
      <c r="ER55" s="418"/>
      <c r="ES55" s="418"/>
      <c r="ET55" s="418"/>
      <c r="EU55" s="418"/>
      <c r="EV55" s="419"/>
      <c r="EW55" s="420"/>
      <c r="EX55" s="417"/>
      <c r="EY55" s="418"/>
      <c r="EZ55" s="418"/>
      <c r="FA55" s="418"/>
      <c r="FB55" s="418"/>
      <c r="FC55" s="419"/>
      <c r="FD55" s="420"/>
      <c r="FE55" s="417"/>
      <c r="FF55" s="418"/>
      <c r="FG55" s="418"/>
      <c r="FH55" s="418"/>
      <c r="FI55" s="418"/>
      <c r="FJ55" s="419"/>
      <c r="FK55" s="422"/>
      <c r="FL55" s="388" t="str">
        <f t="shared" si="5"/>
        <v/>
      </c>
      <c r="FM55" s="379" t="str">
        <f t="shared" si="6"/>
        <v/>
      </c>
      <c r="FN55" s="379" t="str">
        <f t="shared" si="7"/>
        <v/>
      </c>
      <c r="FO55" s="379" t="str">
        <f t="shared" si="8"/>
        <v/>
      </c>
      <c r="FP55" s="389" t="str">
        <f t="shared" si="9"/>
        <v/>
      </c>
      <c r="FQ55" s="390"/>
    </row>
    <row r="56" spans="2:173" ht="15.75" customHeight="1" thickBot="1" x14ac:dyDescent="0.55000000000000004">
      <c r="B56" s="381">
        <v>50</v>
      </c>
      <c r="C56" s="462" t="str">
        <f>IF(นักเรียน!C55="","",นักเรียน!C55)</f>
        <v/>
      </c>
      <c r="D56" s="462" t="str">
        <f>IF(นักเรียน!D55="","",นักเรียน!D55)</f>
        <v/>
      </c>
      <c r="E56" s="382" t="str">
        <f>IF(นักเรียน!E55="","",นักเรียน!E55)</f>
        <v/>
      </c>
      <c r="F56" s="381" t="str">
        <f>IF(นักเรียน!E55="","",นักเรียน!B55)</f>
        <v/>
      </c>
      <c r="G56" s="423"/>
      <c r="H56" s="424"/>
      <c r="I56" s="424"/>
      <c r="J56" s="424"/>
      <c r="K56" s="424"/>
      <c r="L56" s="425"/>
      <c r="M56" s="425"/>
      <c r="N56" s="423"/>
      <c r="O56" s="424"/>
      <c r="P56" s="424"/>
      <c r="Q56" s="424"/>
      <c r="R56" s="424"/>
      <c r="S56" s="425"/>
      <c r="T56" s="426"/>
      <c r="U56" s="423"/>
      <c r="V56" s="424"/>
      <c r="W56" s="424"/>
      <c r="X56" s="424"/>
      <c r="Y56" s="424"/>
      <c r="Z56" s="425"/>
      <c r="AA56" s="426"/>
      <c r="AB56" s="423"/>
      <c r="AC56" s="424"/>
      <c r="AD56" s="424"/>
      <c r="AE56" s="424"/>
      <c r="AF56" s="424"/>
      <c r="AG56" s="425"/>
      <c r="AH56" s="426"/>
      <c r="AI56" s="423"/>
      <c r="AJ56" s="424"/>
      <c r="AK56" s="424"/>
      <c r="AL56" s="424"/>
      <c r="AM56" s="424"/>
      <c r="AN56" s="425"/>
      <c r="AO56" s="426"/>
      <c r="AP56" s="423"/>
      <c r="AQ56" s="424"/>
      <c r="AR56" s="424"/>
      <c r="AS56" s="424"/>
      <c r="AT56" s="424"/>
      <c r="AU56" s="425"/>
      <c r="AV56" s="426"/>
      <c r="AW56" s="427"/>
      <c r="AX56" s="424"/>
      <c r="AY56" s="424"/>
      <c r="AZ56" s="424"/>
      <c r="BA56" s="424"/>
      <c r="BB56" s="425"/>
      <c r="BC56" s="425"/>
      <c r="BD56" s="423"/>
      <c r="BE56" s="424"/>
      <c r="BF56" s="424"/>
      <c r="BG56" s="424"/>
      <c r="BH56" s="424"/>
      <c r="BI56" s="425"/>
      <c r="BJ56" s="426"/>
      <c r="BK56" s="423"/>
      <c r="BL56" s="424"/>
      <c r="BM56" s="424"/>
      <c r="BN56" s="424"/>
      <c r="BO56" s="424"/>
      <c r="BP56" s="425"/>
      <c r="BQ56" s="426"/>
      <c r="BR56" s="423"/>
      <c r="BS56" s="424"/>
      <c r="BT56" s="424"/>
      <c r="BU56" s="424"/>
      <c r="BV56" s="424"/>
      <c r="BW56" s="425"/>
      <c r="BX56" s="426"/>
      <c r="BY56" s="427"/>
      <c r="BZ56" s="424"/>
      <c r="CA56" s="424"/>
      <c r="CB56" s="424"/>
      <c r="CC56" s="424"/>
      <c r="CD56" s="425"/>
      <c r="CE56" s="425"/>
      <c r="CF56" s="423"/>
      <c r="CG56" s="424"/>
      <c r="CH56" s="424"/>
      <c r="CI56" s="424"/>
      <c r="CJ56" s="424"/>
      <c r="CK56" s="425"/>
      <c r="CL56" s="426"/>
      <c r="CM56" s="423"/>
      <c r="CN56" s="424"/>
      <c r="CO56" s="424"/>
      <c r="CP56" s="424"/>
      <c r="CQ56" s="424"/>
      <c r="CR56" s="425"/>
      <c r="CS56" s="426"/>
      <c r="CT56" s="423"/>
      <c r="CU56" s="424"/>
      <c r="CV56" s="424"/>
      <c r="CW56" s="424"/>
      <c r="CX56" s="424"/>
      <c r="CY56" s="425"/>
      <c r="CZ56" s="426"/>
      <c r="DA56" s="427"/>
      <c r="DB56" s="424"/>
      <c r="DC56" s="424"/>
      <c r="DD56" s="424"/>
      <c r="DE56" s="424"/>
      <c r="DF56" s="425"/>
      <c r="DG56" s="426"/>
      <c r="DH56" s="423"/>
      <c r="DI56" s="424"/>
      <c r="DJ56" s="424"/>
      <c r="DK56" s="424"/>
      <c r="DL56" s="424"/>
      <c r="DM56" s="425"/>
      <c r="DN56" s="426"/>
      <c r="DO56" s="423"/>
      <c r="DP56" s="424"/>
      <c r="DQ56" s="424"/>
      <c r="DR56" s="424"/>
      <c r="DS56" s="424"/>
      <c r="DT56" s="425"/>
      <c r="DU56" s="426"/>
      <c r="DV56" s="423"/>
      <c r="DW56" s="424"/>
      <c r="DX56" s="424"/>
      <c r="DY56" s="424"/>
      <c r="DZ56" s="424"/>
      <c r="EA56" s="425"/>
      <c r="EB56" s="426"/>
      <c r="EC56" s="423"/>
      <c r="ED56" s="424"/>
      <c r="EE56" s="424"/>
      <c r="EF56" s="424"/>
      <c r="EG56" s="424"/>
      <c r="EH56" s="425"/>
      <c r="EI56" s="426"/>
      <c r="EJ56" s="423"/>
      <c r="EK56" s="424"/>
      <c r="EL56" s="424"/>
      <c r="EM56" s="424"/>
      <c r="EN56" s="424"/>
      <c r="EO56" s="425"/>
      <c r="EP56" s="426"/>
      <c r="EQ56" s="423"/>
      <c r="ER56" s="424"/>
      <c r="ES56" s="424"/>
      <c r="ET56" s="424"/>
      <c r="EU56" s="424"/>
      <c r="EV56" s="425"/>
      <c r="EW56" s="426"/>
      <c r="EX56" s="423"/>
      <c r="EY56" s="424"/>
      <c r="EZ56" s="424"/>
      <c r="FA56" s="424"/>
      <c r="FB56" s="424"/>
      <c r="FC56" s="425"/>
      <c r="FD56" s="426"/>
      <c r="FE56" s="423"/>
      <c r="FF56" s="424"/>
      <c r="FG56" s="424"/>
      <c r="FH56" s="424"/>
      <c r="FI56" s="424"/>
      <c r="FJ56" s="425"/>
      <c r="FK56" s="428"/>
      <c r="FL56" s="391" t="str">
        <f t="shared" si="5"/>
        <v/>
      </c>
      <c r="FM56" s="381" t="str">
        <f t="shared" si="6"/>
        <v/>
      </c>
      <c r="FN56" s="381" t="str">
        <f t="shared" si="7"/>
        <v/>
      </c>
      <c r="FO56" s="381" t="str">
        <f t="shared" si="8"/>
        <v/>
      </c>
      <c r="FP56" s="392" t="str">
        <f t="shared" si="9"/>
        <v/>
      </c>
      <c r="FQ56" s="393"/>
    </row>
    <row r="57" spans="2:173" ht="18" customHeight="1" x14ac:dyDescent="0.5">
      <c r="G57" s="373"/>
      <c r="H57" s="373"/>
      <c r="I57" s="373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373"/>
      <c r="W57" s="373"/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</row>
    <row r="58" spans="2:173" ht="18" customHeight="1" x14ac:dyDescent="0.5">
      <c r="G58" s="373"/>
      <c r="H58" s="373"/>
      <c r="I58" s="373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</row>
    <row r="59" spans="2:173" ht="18" customHeight="1" x14ac:dyDescent="0.5">
      <c r="G59" s="373"/>
      <c r="H59" s="373"/>
      <c r="I59" s="373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</row>
    <row r="60" spans="2:173" ht="18" customHeight="1" x14ac:dyDescent="0.5"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  <c r="AL60" s="373"/>
      <c r="AM60" s="373"/>
      <c r="AN60" s="373"/>
      <c r="AO60" s="373"/>
      <c r="AP60" s="373"/>
      <c r="AQ60" s="373"/>
      <c r="AR60" s="373"/>
      <c r="AS60" s="373"/>
      <c r="AT60" s="373"/>
      <c r="AU60" s="373"/>
      <c r="AV60" s="373"/>
      <c r="AW60" s="373"/>
      <c r="AX60" s="373"/>
      <c r="AY60" s="373"/>
    </row>
    <row r="61" spans="2:173" ht="18" customHeight="1" x14ac:dyDescent="0.5">
      <c r="G61" s="373"/>
      <c r="H61" s="373"/>
      <c r="I61" s="373"/>
      <c r="J61" s="373"/>
      <c r="K61" s="373"/>
      <c r="L61" s="373"/>
      <c r="M61" s="373"/>
      <c r="N61" s="373"/>
      <c r="O61" s="373"/>
      <c r="P61" s="373"/>
      <c r="Q61" s="373"/>
      <c r="R61" s="373"/>
      <c r="S61" s="373"/>
      <c r="T61" s="373"/>
      <c r="U61" s="373"/>
      <c r="V61" s="373"/>
      <c r="W61" s="373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73"/>
      <c r="AV61" s="373"/>
      <c r="AW61" s="373"/>
      <c r="AX61" s="373"/>
      <c r="AY61" s="373"/>
    </row>
    <row r="62" spans="2:173" ht="18" customHeight="1" x14ac:dyDescent="0.5"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73"/>
      <c r="AG62" s="373"/>
      <c r="AH62" s="373"/>
      <c r="AI62" s="373"/>
      <c r="AJ62" s="373"/>
      <c r="AK62" s="373"/>
      <c r="AL62" s="373"/>
      <c r="AM62" s="373"/>
      <c r="AN62" s="373"/>
      <c r="AO62" s="373"/>
      <c r="AP62" s="373"/>
      <c r="AQ62" s="373"/>
      <c r="AR62" s="373"/>
      <c r="AS62" s="373"/>
      <c r="AT62" s="373"/>
      <c r="AU62" s="373"/>
      <c r="AV62" s="373"/>
      <c r="AW62" s="373"/>
      <c r="AX62" s="373"/>
      <c r="AY62" s="373"/>
    </row>
    <row r="63" spans="2:173" ht="18" customHeight="1" x14ac:dyDescent="0.5">
      <c r="G63" s="373"/>
      <c r="H63" s="373"/>
      <c r="I63" s="373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</row>
    <row r="64" spans="2:173" ht="18" customHeight="1" x14ac:dyDescent="0.5">
      <c r="G64" s="373"/>
      <c r="H64" s="373"/>
      <c r="I64" s="373"/>
      <c r="J64" s="373"/>
      <c r="K64" s="373"/>
      <c r="L64" s="373"/>
      <c r="M64" s="373"/>
      <c r="N64" s="373"/>
      <c r="O64" s="373"/>
      <c r="P64" s="373"/>
      <c r="Q64" s="373"/>
      <c r="R64" s="373"/>
      <c r="S64" s="373"/>
      <c r="T64" s="373"/>
      <c r="U64" s="373"/>
      <c r="V64" s="373"/>
      <c r="W64" s="373"/>
      <c r="X64" s="373"/>
      <c r="Y64" s="373"/>
      <c r="Z64" s="373"/>
      <c r="AA64" s="373"/>
      <c r="AB64" s="373"/>
      <c r="AC64" s="373"/>
      <c r="AD64" s="373"/>
      <c r="AE64" s="373"/>
      <c r="AF64" s="373"/>
      <c r="AG64" s="373"/>
      <c r="AH64" s="373"/>
      <c r="AI64" s="373"/>
      <c r="AJ64" s="373"/>
      <c r="AK64" s="373"/>
      <c r="AL64" s="373"/>
      <c r="AM64" s="373"/>
      <c r="AN64" s="373"/>
      <c r="AO64" s="373"/>
      <c r="AP64" s="373"/>
      <c r="AQ64" s="373"/>
      <c r="AR64" s="373"/>
      <c r="AS64" s="373"/>
      <c r="AT64" s="373"/>
      <c r="AU64" s="373"/>
      <c r="AV64" s="373"/>
      <c r="AW64" s="373"/>
      <c r="AX64" s="373"/>
      <c r="AY64" s="373"/>
    </row>
    <row r="65" spans="5:62" ht="18" customHeight="1" x14ac:dyDescent="0.5">
      <c r="G65" s="373"/>
      <c r="H65" s="373"/>
      <c r="I65" s="373"/>
      <c r="J65" s="373"/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</row>
    <row r="66" spans="5:62" ht="18" customHeight="1" x14ac:dyDescent="0.5">
      <c r="G66" s="373"/>
      <c r="H66" s="373"/>
      <c r="I66" s="373"/>
      <c r="J66" s="373"/>
      <c r="K66" s="373"/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3"/>
      <c r="AF66" s="373"/>
      <c r="AG66" s="373"/>
      <c r="AH66" s="373"/>
      <c r="AI66" s="373"/>
      <c r="AJ66" s="373"/>
      <c r="AK66" s="373"/>
      <c r="AL66" s="373"/>
      <c r="AM66" s="373"/>
      <c r="AN66" s="373"/>
      <c r="AO66" s="373"/>
      <c r="AP66" s="373"/>
      <c r="AQ66" s="373"/>
      <c r="AR66" s="373"/>
      <c r="AS66" s="373"/>
      <c r="AT66" s="373"/>
      <c r="AU66" s="373"/>
      <c r="AV66" s="373"/>
      <c r="AW66" s="373"/>
      <c r="AX66" s="373"/>
      <c r="AY66" s="373"/>
    </row>
    <row r="67" spans="5:62" ht="18" customHeight="1" x14ac:dyDescent="0.5"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</row>
    <row r="68" spans="5:62" ht="18" customHeight="1" x14ac:dyDescent="0.5">
      <c r="G68" s="373"/>
      <c r="H68" s="373"/>
      <c r="I68" s="373"/>
      <c r="J68" s="373"/>
      <c r="K68" s="373"/>
      <c r="L68" s="373"/>
      <c r="M68" s="373"/>
      <c r="N68" s="373"/>
      <c r="O68" s="373"/>
      <c r="P68" s="373"/>
      <c r="Q68" s="373"/>
      <c r="R68" s="373"/>
      <c r="S68" s="373"/>
      <c r="T68" s="373"/>
      <c r="U68" s="373"/>
      <c r="V68" s="373"/>
      <c r="W68" s="373"/>
      <c r="X68" s="373"/>
      <c r="Y68" s="373"/>
      <c r="Z68" s="373"/>
      <c r="AA68" s="373"/>
      <c r="AB68" s="373"/>
      <c r="AC68" s="373"/>
      <c r="AD68" s="373"/>
      <c r="AE68" s="373"/>
      <c r="AF68" s="373"/>
      <c r="AG68" s="373"/>
      <c r="AH68" s="373"/>
      <c r="AI68" s="373"/>
      <c r="AJ68" s="373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</row>
    <row r="69" spans="5:62" ht="18" customHeight="1" x14ac:dyDescent="0.5">
      <c r="G69" s="373"/>
      <c r="H69" s="373"/>
      <c r="I69" s="373"/>
      <c r="J69" s="373"/>
      <c r="K69" s="373"/>
      <c r="L69" s="373"/>
      <c r="M69" s="373"/>
      <c r="N69" s="373"/>
      <c r="O69" s="373"/>
      <c r="P69" s="373"/>
      <c r="Q69" s="373"/>
      <c r="R69" s="373"/>
      <c r="S69" s="373"/>
      <c r="T69" s="373"/>
      <c r="U69" s="373"/>
      <c r="V69" s="373"/>
      <c r="W69" s="373"/>
      <c r="X69" s="373"/>
      <c r="Y69" s="373"/>
      <c r="Z69" s="373"/>
      <c r="AA69" s="373"/>
      <c r="AB69" s="373"/>
      <c r="AC69" s="373"/>
      <c r="AD69" s="373"/>
      <c r="AE69" s="373"/>
      <c r="AF69" s="373"/>
      <c r="AG69" s="373"/>
      <c r="AH69" s="373"/>
      <c r="AI69" s="373"/>
      <c r="AJ69" s="373"/>
      <c r="AK69" s="373"/>
      <c r="AL69" s="373"/>
      <c r="AM69" s="373"/>
      <c r="AN69" s="373"/>
      <c r="AO69" s="373"/>
      <c r="AP69" s="373"/>
      <c r="AQ69" s="373"/>
      <c r="AR69" s="373"/>
      <c r="AS69" s="373"/>
      <c r="AT69" s="373"/>
      <c r="AU69" s="373"/>
      <c r="AV69" s="373"/>
      <c r="AW69" s="373"/>
      <c r="AX69" s="373"/>
      <c r="AY69" s="373"/>
    </row>
    <row r="70" spans="5:62" ht="18" customHeight="1" x14ac:dyDescent="0.5">
      <c r="G70" s="373"/>
      <c r="H70" s="373"/>
      <c r="I70" s="373"/>
      <c r="J70" s="373"/>
      <c r="K70" s="373"/>
      <c r="L70" s="373"/>
      <c r="M70" s="373"/>
      <c r="N70" s="373"/>
      <c r="O70" s="373"/>
      <c r="P70" s="373"/>
      <c r="Q70" s="373"/>
      <c r="R70" s="373"/>
      <c r="S70" s="373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73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</row>
    <row r="71" spans="5:62" ht="18" customHeight="1" x14ac:dyDescent="0.5">
      <c r="G71" s="373"/>
      <c r="H71" s="373"/>
      <c r="I71" s="373"/>
      <c r="J71" s="373"/>
      <c r="K71" s="373"/>
      <c r="L71" s="373"/>
      <c r="M71" s="373"/>
      <c r="N71" s="373"/>
      <c r="O71" s="373"/>
      <c r="P71" s="373"/>
      <c r="Q71" s="373"/>
      <c r="R71" s="373"/>
      <c r="S71" s="373"/>
      <c r="T71" s="373"/>
      <c r="U71" s="373"/>
      <c r="V71" s="373"/>
      <c r="W71" s="373"/>
      <c r="X71" s="373"/>
      <c r="Y71" s="373"/>
      <c r="Z71" s="373"/>
      <c r="AA71" s="373"/>
      <c r="AB71" s="373"/>
      <c r="AC71" s="373"/>
      <c r="AD71" s="373"/>
      <c r="AE71" s="373"/>
      <c r="AF71" s="373"/>
      <c r="AG71" s="373"/>
      <c r="AH71" s="373"/>
      <c r="AI71" s="373"/>
      <c r="AJ71" s="373"/>
      <c r="AK71" s="373"/>
      <c r="AL71" s="373"/>
      <c r="AM71" s="373"/>
      <c r="AN71" s="373"/>
      <c r="AO71" s="373"/>
      <c r="AP71" s="373"/>
      <c r="AQ71" s="373"/>
      <c r="AR71" s="373"/>
      <c r="AS71" s="373"/>
      <c r="AT71" s="373"/>
      <c r="AU71" s="373"/>
      <c r="AV71" s="373"/>
      <c r="AW71" s="373"/>
      <c r="AX71" s="373"/>
      <c r="AY71" s="373"/>
    </row>
    <row r="72" spans="5:62" s="38" customFormat="1" ht="18" customHeight="1" x14ac:dyDescent="0.5">
      <c r="E72" s="37"/>
      <c r="F72" s="37"/>
      <c r="G72" s="373"/>
      <c r="H72" s="373"/>
      <c r="I72" s="373"/>
      <c r="J72" s="373"/>
      <c r="K72" s="373"/>
      <c r="L72" s="373"/>
      <c r="M72" s="373"/>
      <c r="N72" s="373"/>
      <c r="O72" s="373"/>
      <c r="P72" s="373"/>
      <c r="Q72" s="373"/>
      <c r="R72" s="373"/>
      <c r="S72" s="373"/>
      <c r="T72" s="373"/>
      <c r="U72" s="373"/>
      <c r="V72" s="373"/>
      <c r="W72" s="373"/>
      <c r="X72" s="373"/>
      <c r="Y72" s="373"/>
      <c r="Z72" s="373"/>
      <c r="AA72" s="373"/>
      <c r="AB72" s="373"/>
      <c r="AC72" s="373"/>
      <c r="AD72" s="373"/>
      <c r="AE72" s="373"/>
      <c r="AF72" s="373"/>
      <c r="AG72" s="373"/>
      <c r="AH72" s="373"/>
      <c r="AI72" s="373"/>
      <c r="AJ72" s="373"/>
      <c r="AK72" s="373"/>
      <c r="AL72" s="373"/>
      <c r="AM72" s="373"/>
      <c r="AN72" s="373"/>
      <c r="AO72" s="373"/>
      <c r="AP72" s="373"/>
      <c r="AQ72" s="373"/>
      <c r="AR72" s="373"/>
      <c r="AS72" s="373"/>
      <c r="AT72" s="373"/>
      <c r="AU72" s="373"/>
      <c r="AV72" s="373"/>
      <c r="AW72" s="373"/>
      <c r="AX72" s="373"/>
      <c r="AY72" s="373"/>
      <c r="AZ72" s="373"/>
      <c r="BA72" s="373"/>
      <c r="BB72" s="373"/>
      <c r="BC72" s="373"/>
      <c r="BD72" s="373"/>
      <c r="BE72" s="373"/>
      <c r="BF72" s="373"/>
      <c r="BG72" s="373"/>
      <c r="BH72" s="373"/>
      <c r="BI72" s="373"/>
      <c r="BJ72" s="373"/>
    </row>
  </sheetData>
  <sheetProtection password="CCE8" sheet="1" objects="1" scenarios="1" selectLockedCells="1"/>
  <mergeCells count="57"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Q2:EW2"/>
    <mergeCell ref="FE2:FK2"/>
    <mergeCell ref="EC2:EI2"/>
    <mergeCell ref="EJ2:EP2"/>
    <mergeCell ref="EX2:FD2"/>
    <mergeCell ref="DH3:DN3"/>
    <mergeCell ref="DO3:DU3"/>
    <mergeCell ref="DV3:EB3"/>
    <mergeCell ref="EQ3:EW3"/>
    <mergeCell ref="FE3:FK3"/>
    <mergeCell ref="EC3:EI3"/>
    <mergeCell ref="EJ3:EP3"/>
    <mergeCell ref="EX3:FD3"/>
    <mergeCell ref="FL4:FL6"/>
    <mergeCell ref="FM2:FP3"/>
    <mergeCell ref="FQ2:FQ6"/>
    <mergeCell ref="FP4:FP6"/>
    <mergeCell ref="FO4:FO6"/>
    <mergeCell ref="FN4:FN6"/>
    <mergeCell ref="FM4:FM6"/>
  </mergeCells>
  <conditionalFormatting sqref="FP7:FP56">
    <cfRule type="cellIs" dxfId="134" priority="7" operator="lessThan">
      <formula>80</formula>
    </cfRule>
  </conditionalFormatting>
  <conditionalFormatting sqref="G7:FK56">
    <cfRule type="containsText" dxfId="133" priority="1" operator="containsText" text="ล">
      <formula>NOT(ISERROR(SEARCH("ล",G7)))</formula>
    </cfRule>
    <cfRule type="containsText" dxfId="132" priority="2" operator="containsText" text="ข">
      <formula>NOT(ISERROR(SEARCH("ข",G7)))</formula>
    </cfRule>
    <cfRule type="containsText" dxfId="131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FK3">
      <formula1>month</formula1>
    </dataValidation>
    <dataValidation type="list" allowBlank="1" showInputMessage="1" showErrorMessage="1" promptTitle="เช็คเวลาเรียน" sqref="G7:FK56">
      <formula1>list</formula1>
    </dataValidation>
  </dataValidations>
  <pageMargins left="0.55118110236220474" right="0.15748031496062992" top="0.39370078740157483" bottom="0.19685039370078741" header="0.19685039370078741" footer="0.11811023622047245"/>
  <pageSetup paperSize="9" scale="95" orientation="portrait" blackAndWhite="1" r:id="rId1"/>
  <headerFooter alignWithMargins="0"/>
  <colBreaks count="4" manualBreakCount="4">
    <brk id="27" min="1" max="55" man="1"/>
    <brk id="69" min="1" max="55" man="1"/>
    <brk id="111" min="1" max="55" man="1"/>
    <brk id="153" min="1" max="55" man="1"/>
  </colBreaks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topLeftCell="G1" workbookViewId="0">
      <selection activeCell="O1" sqref="O1"/>
    </sheetView>
  </sheetViews>
  <sheetFormatPr defaultRowHeight="21.75" x14ac:dyDescent="0.5"/>
  <cols>
    <col min="1" max="1" width="9.140625" style="15"/>
    <col min="2" max="2" width="33.28515625" style="15" customWidth="1"/>
    <col min="3" max="3" width="9.140625" style="15"/>
    <col min="4" max="4" width="30.85546875" style="15" customWidth="1"/>
    <col min="5" max="5" width="22.7109375" style="15" customWidth="1"/>
    <col min="6" max="6" width="11.140625" style="15" customWidth="1"/>
    <col min="7" max="7" width="4.7109375" style="15" customWidth="1"/>
    <col min="8" max="8" width="9.140625" style="15"/>
    <col min="9" max="9" width="17.85546875" style="15" customWidth="1"/>
    <col min="10" max="10" width="11.5703125" style="15" customWidth="1"/>
    <col min="11" max="11" width="21.7109375" style="15" customWidth="1"/>
    <col min="12" max="16" width="9.140625" style="15"/>
    <col min="17" max="17" width="26.7109375" style="15" customWidth="1"/>
    <col min="18" max="16384" width="9.140625" style="15"/>
  </cols>
  <sheetData>
    <row r="1" spans="1:17" x14ac:dyDescent="0.5">
      <c r="A1" s="15" t="s">
        <v>28</v>
      </c>
      <c r="C1" s="16" t="s">
        <v>40</v>
      </c>
      <c r="D1" s="17" t="s">
        <v>86</v>
      </c>
      <c r="E1" s="17"/>
      <c r="F1" s="17" t="s">
        <v>98</v>
      </c>
      <c r="G1" s="15">
        <v>1</v>
      </c>
      <c r="I1" s="17"/>
      <c r="J1" s="17" t="s">
        <v>80</v>
      </c>
      <c r="K1" s="17" t="s">
        <v>526</v>
      </c>
      <c r="N1" s="15">
        <v>5</v>
      </c>
      <c r="P1" s="187">
        <v>4</v>
      </c>
      <c r="Q1" s="17" t="s">
        <v>596</v>
      </c>
    </row>
    <row r="2" spans="1:17" x14ac:dyDescent="0.5">
      <c r="A2" s="15" t="s">
        <v>565</v>
      </c>
      <c r="B2" s="15" t="s">
        <v>82</v>
      </c>
      <c r="C2" s="15" t="s">
        <v>41</v>
      </c>
      <c r="D2" s="17" t="s">
        <v>87</v>
      </c>
      <c r="E2" s="17" t="s">
        <v>97</v>
      </c>
      <c r="F2" s="17" t="s">
        <v>99</v>
      </c>
      <c r="G2" s="15">
        <v>2</v>
      </c>
      <c r="H2" s="15">
        <v>2554</v>
      </c>
      <c r="I2" s="17" t="s">
        <v>110</v>
      </c>
      <c r="J2" s="17" t="s">
        <v>81</v>
      </c>
      <c r="K2" s="15" t="s">
        <v>527</v>
      </c>
      <c r="L2" s="15">
        <v>0</v>
      </c>
      <c r="M2" s="15">
        <v>10</v>
      </c>
      <c r="N2" s="15">
        <v>10</v>
      </c>
      <c r="O2" s="186" t="s">
        <v>586</v>
      </c>
      <c r="P2" s="187">
        <v>3.5</v>
      </c>
      <c r="Q2" s="17" t="s">
        <v>597</v>
      </c>
    </row>
    <row r="3" spans="1:17" x14ac:dyDescent="0.5">
      <c r="A3" s="15" t="s">
        <v>29</v>
      </c>
      <c r="B3" s="17" t="s">
        <v>278</v>
      </c>
      <c r="C3" s="15" t="s">
        <v>42</v>
      </c>
      <c r="D3" s="17" t="s">
        <v>88</v>
      </c>
      <c r="E3" s="17" t="s">
        <v>277</v>
      </c>
      <c r="F3" s="17" t="s">
        <v>100</v>
      </c>
      <c r="G3" s="15">
        <v>3</v>
      </c>
      <c r="H3" s="15">
        <v>2555</v>
      </c>
      <c r="I3" s="17" t="s">
        <v>111</v>
      </c>
      <c r="K3" s="15" t="s">
        <v>528</v>
      </c>
      <c r="L3" s="17">
        <v>1</v>
      </c>
      <c r="M3" s="15">
        <v>20</v>
      </c>
      <c r="N3" s="15">
        <v>15</v>
      </c>
      <c r="P3" s="187">
        <v>3</v>
      </c>
    </row>
    <row r="4" spans="1:17" x14ac:dyDescent="0.5">
      <c r="A4" s="15" t="s">
        <v>566</v>
      </c>
      <c r="B4" s="17" t="s">
        <v>122</v>
      </c>
      <c r="C4" s="17" t="s">
        <v>43</v>
      </c>
      <c r="D4" s="17" t="s">
        <v>89</v>
      </c>
      <c r="F4" s="17" t="s">
        <v>101</v>
      </c>
      <c r="G4" s="15">
        <v>4</v>
      </c>
      <c r="H4" s="15">
        <v>2556</v>
      </c>
      <c r="I4" s="17" t="s">
        <v>112</v>
      </c>
      <c r="K4" s="15" t="s">
        <v>529</v>
      </c>
      <c r="L4" s="15">
        <v>2</v>
      </c>
      <c r="M4" s="15">
        <v>30</v>
      </c>
      <c r="N4" s="15">
        <v>20</v>
      </c>
      <c r="P4" s="187">
        <v>2.5</v>
      </c>
    </row>
    <row r="5" spans="1:17" x14ac:dyDescent="0.5">
      <c r="A5" s="15" t="s">
        <v>30</v>
      </c>
      <c r="B5" s="17" t="s">
        <v>83</v>
      </c>
      <c r="C5" s="53" t="s">
        <v>417</v>
      </c>
      <c r="D5" s="17" t="s">
        <v>90</v>
      </c>
      <c r="F5" s="17" t="s">
        <v>102</v>
      </c>
      <c r="G5" s="15">
        <v>5</v>
      </c>
      <c r="H5" s="15">
        <v>2557</v>
      </c>
      <c r="I5" s="17" t="s">
        <v>497</v>
      </c>
      <c r="K5" s="15" t="s">
        <v>530</v>
      </c>
      <c r="L5" s="17"/>
      <c r="M5" s="15">
        <v>40</v>
      </c>
      <c r="N5" s="15">
        <v>25</v>
      </c>
      <c r="P5" s="187">
        <v>2</v>
      </c>
    </row>
    <row r="6" spans="1:17" x14ac:dyDescent="0.5">
      <c r="A6" s="15" t="s">
        <v>567</v>
      </c>
      <c r="B6" s="17" t="s">
        <v>84</v>
      </c>
      <c r="D6" s="17" t="s">
        <v>91</v>
      </c>
      <c r="F6" s="17" t="s">
        <v>103</v>
      </c>
      <c r="G6" s="15">
        <v>6</v>
      </c>
      <c r="H6" s="15">
        <v>2558</v>
      </c>
      <c r="I6" s="17" t="s">
        <v>498</v>
      </c>
      <c r="K6" s="15" t="s">
        <v>278</v>
      </c>
      <c r="M6" s="15">
        <v>50</v>
      </c>
      <c r="N6" s="15">
        <v>30</v>
      </c>
      <c r="P6" s="187">
        <v>1.5</v>
      </c>
    </row>
    <row r="7" spans="1:17" x14ac:dyDescent="0.5">
      <c r="A7" s="15" t="s">
        <v>31</v>
      </c>
      <c r="B7" s="17" t="s">
        <v>85</v>
      </c>
      <c r="D7" s="17" t="s">
        <v>92</v>
      </c>
      <c r="F7" s="17" t="s">
        <v>104</v>
      </c>
      <c r="G7" s="15">
        <v>7</v>
      </c>
      <c r="H7" s="15">
        <v>2559</v>
      </c>
      <c r="I7" s="17" t="s">
        <v>499</v>
      </c>
      <c r="K7" s="15" t="s">
        <v>83</v>
      </c>
      <c r="M7" s="15">
        <v>60</v>
      </c>
      <c r="N7" s="15">
        <v>35</v>
      </c>
      <c r="P7" s="187">
        <v>1</v>
      </c>
    </row>
    <row r="8" spans="1:17" x14ac:dyDescent="0.5">
      <c r="A8" s="15" t="s">
        <v>568</v>
      </c>
      <c r="D8" s="17" t="s">
        <v>93</v>
      </c>
      <c r="F8" s="17" t="s">
        <v>105</v>
      </c>
      <c r="G8" s="15">
        <v>8</v>
      </c>
      <c r="H8" s="15">
        <v>2560</v>
      </c>
      <c r="M8" s="15">
        <v>70</v>
      </c>
      <c r="N8" s="15">
        <v>40</v>
      </c>
      <c r="P8" s="187">
        <v>0</v>
      </c>
    </row>
    <row r="9" spans="1:17" x14ac:dyDescent="0.5">
      <c r="A9" s="15" t="s">
        <v>32</v>
      </c>
      <c r="D9" s="15" t="s">
        <v>495</v>
      </c>
      <c r="F9" s="17" t="s">
        <v>106</v>
      </c>
      <c r="G9" s="15">
        <v>9</v>
      </c>
      <c r="H9" s="15">
        <v>2561</v>
      </c>
      <c r="K9" s="15" t="s">
        <v>531</v>
      </c>
      <c r="M9" s="15">
        <v>80</v>
      </c>
      <c r="N9" s="15">
        <v>45</v>
      </c>
      <c r="P9" s="17"/>
    </row>
    <row r="10" spans="1:17" x14ac:dyDescent="0.5">
      <c r="A10" s="15" t="s">
        <v>569</v>
      </c>
      <c r="D10" s="17" t="s">
        <v>94</v>
      </c>
      <c r="F10" s="17" t="s">
        <v>107</v>
      </c>
      <c r="G10" s="15">
        <v>10</v>
      </c>
      <c r="H10" s="15">
        <v>2562</v>
      </c>
      <c r="K10" s="15" t="s">
        <v>532</v>
      </c>
      <c r="M10" s="15">
        <v>90</v>
      </c>
      <c r="N10" s="15">
        <v>50</v>
      </c>
      <c r="P10" s="186" t="s">
        <v>61</v>
      </c>
    </row>
    <row r="11" spans="1:17" x14ac:dyDescent="0.5">
      <c r="A11" s="15" t="s">
        <v>33</v>
      </c>
      <c r="D11" s="17" t="s">
        <v>95</v>
      </c>
      <c r="F11" s="17" t="s">
        <v>108</v>
      </c>
      <c r="G11" s="15">
        <v>11</v>
      </c>
      <c r="H11" s="15">
        <v>2563</v>
      </c>
      <c r="K11" s="15" t="s">
        <v>533</v>
      </c>
      <c r="M11" s="15">
        <v>100</v>
      </c>
      <c r="N11" s="15">
        <v>55</v>
      </c>
      <c r="P11" s="186" t="s">
        <v>62</v>
      </c>
    </row>
    <row r="12" spans="1:17" x14ac:dyDescent="0.5">
      <c r="A12" s="15" t="s">
        <v>570</v>
      </c>
      <c r="D12" s="17" t="s">
        <v>119</v>
      </c>
      <c r="F12" s="17" t="s">
        <v>109</v>
      </c>
      <c r="G12" s="15">
        <v>12</v>
      </c>
      <c r="H12" s="15">
        <v>2564</v>
      </c>
      <c r="N12" s="15">
        <v>60</v>
      </c>
      <c r="P12" s="186" t="s">
        <v>587</v>
      </c>
    </row>
    <row r="13" spans="1:17" x14ac:dyDescent="0.5">
      <c r="A13" s="15" t="s">
        <v>34</v>
      </c>
      <c r="G13" s="15">
        <v>13</v>
      </c>
      <c r="H13" s="15">
        <v>2565</v>
      </c>
      <c r="K13" s="15" t="s">
        <v>534</v>
      </c>
      <c r="N13" s="15">
        <v>65</v>
      </c>
      <c r="P13" s="186" t="s">
        <v>588</v>
      </c>
    </row>
    <row r="14" spans="1:17" x14ac:dyDescent="0.5">
      <c r="A14" s="15" t="s">
        <v>571</v>
      </c>
      <c r="G14" s="15">
        <v>14</v>
      </c>
      <c r="H14" s="15">
        <v>2566</v>
      </c>
      <c r="N14" s="15">
        <v>70</v>
      </c>
      <c r="P14" s="186" t="s">
        <v>589</v>
      </c>
    </row>
    <row r="15" spans="1:17" x14ac:dyDescent="0.5">
      <c r="A15" s="15" t="s">
        <v>35</v>
      </c>
      <c r="G15" s="15">
        <v>15</v>
      </c>
      <c r="H15" s="15">
        <v>2567</v>
      </c>
      <c r="N15" s="15">
        <v>75</v>
      </c>
    </row>
    <row r="16" spans="1:17" x14ac:dyDescent="0.5">
      <c r="A16" s="15" t="s">
        <v>572</v>
      </c>
      <c r="G16" s="15">
        <v>16</v>
      </c>
      <c r="H16" s="15">
        <v>2568</v>
      </c>
      <c r="N16" s="15">
        <v>80</v>
      </c>
    </row>
    <row r="17" spans="1:14" x14ac:dyDescent="0.5">
      <c r="A17" s="15" t="s">
        <v>36</v>
      </c>
      <c r="G17" s="15">
        <v>17</v>
      </c>
      <c r="H17" s="15">
        <v>2569</v>
      </c>
      <c r="N17" s="15">
        <v>85</v>
      </c>
    </row>
    <row r="18" spans="1:14" x14ac:dyDescent="0.5">
      <c r="A18" s="15" t="s">
        <v>573</v>
      </c>
      <c r="G18" s="15">
        <v>18</v>
      </c>
      <c r="H18" s="15">
        <v>2570</v>
      </c>
      <c r="N18" s="15">
        <v>90</v>
      </c>
    </row>
    <row r="19" spans="1:14" x14ac:dyDescent="0.5">
      <c r="A19" s="15" t="s">
        <v>37</v>
      </c>
      <c r="G19" s="15">
        <v>19</v>
      </c>
      <c r="H19" s="15">
        <v>2571</v>
      </c>
    </row>
    <row r="20" spans="1:14" x14ac:dyDescent="0.5">
      <c r="A20" s="15" t="s">
        <v>574</v>
      </c>
      <c r="G20" s="15">
        <v>20</v>
      </c>
    </row>
    <row r="21" spans="1:14" x14ac:dyDescent="0.5">
      <c r="A21" s="15" t="s">
        <v>38</v>
      </c>
      <c r="G21" s="15">
        <v>21</v>
      </c>
    </row>
    <row r="22" spans="1:14" x14ac:dyDescent="0.5">
      <c r="A22" s="15" t="s">
        <v>575</v>
      </c>
      <c r="G22" s="15">
        <v>22</v>
      </c>
    </row>
    <row r="23" spans="1:14" x14ac:dyDescent="0.5">
      <c r="A23" s="15" t="s">
        <v>39</v>
      </c>
      <c r="G23" s="15">
        <v>23</v>
      </c>
    </row>
    <row r="24" spans="1:14" x14ac:dyDescent="0.5">
      <c r="A24" s="15" t="s">
        <v>576</v>
      </c>
      <c r="G24" s="15">
        <v>24</v>
      </c>
    </row>
    <row r="25" spans="1:14" x14ac:dyDescent="0.5">
      <c r="G25" s="15">
        <v>25</v>
      </c>
    </row>
    <row r="26" spans="1:14" x14ac:dyDescent="0.5">
      <c r="G26" s="15">
        <v>26</v>
      </c>
    </row>
    <row r="27" spans="1:14" x14ac:dyDescent="0.5">
      <c r="G27" s="15">
        <v>27</v>
      </c>
    </row>
    <row r="28" spans="1:14" x14ac:dyDescent="0.5">
      <c r="G28" s="15">
        <v>28</v>
      </c>
    </row>
    <row r="29" spans="1:14" x14ac:dyDescent="0.5">
      <c r="G29" s="15">
        <v>29</v>
      </c>
    </row>
    <row r="30" spans="1:14" x14ac:dyDescent="0.5">
      <c r="G30" s="15">
        <v>30</v>
      </c>
    </row>
    <row r="31" spans="1:14" x14ac:dyDescent="0.5">
      <c r="G31" s="15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71"/>
  <sheetViews>
    <sheetView showGridLines="0" showRowColHeaders="0" workbookViewId="0">
      <pane xSplit="5" ySplit="5" topLeftCell="W6" activePane="bottomRight" state="frozen"/>
      <selection pane="topRight" activeCell="F1" sqref="F1"/>
      <selection pane="bottomLeft" activeCell="A6" sqref="A6"/>
      <selection pane="bottomRight" activeCell="AQ6" sqref="AQ6:AQ17"/>
    </sheetView>
  </sheetViews>
  <sheetFormatPr defaultRowHeight="18" customHeight="1" x14ac:dyDescent="0.5"/>
  <cols>
    <col min="1" max="1" width="8.5703125" style="37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28515625" style="1" customWidth="1"/>
    <col min="27" max="35" width="3.7109375" style="1" customWidth="1"/>
    <col min="36" max="36" width="6" style="4" customWidth="1"/>
    <col min="37" max="37" width="6.5703125" style="3" customWidth="1"/>
    <col min="38" max="38" width="5.140625" style="1" customWidth="1"/>
    <col min="39" max="39" width="4.7109375" style="1" customWidth="1"/>
    <col min="40" max="40" width="5.7109375" style="2" customWidth="1"/>
    <col min="41" max="41" width="6.140625" style="2" customWidth="1"/>
    <col min="42" max="42" width="6.85546875" style="2" customWidth="1"/>
    <col min="43" max="44" width="4.7109375" style="1" customWidth="1"/>
    <col min="45" max="46" width="5.7109375" style="1" customWidth="1"/>
    <col min="47" max="47" width="5.85546875" style="1" customWidth="1"/>
    <col min="48" max="48" width="6" style="1" customWidth="1"/>
    <col min="49" max="49" width="8.7109375" style="2" customWidth="1"/>
    <col min="50" max="50" width="9.85546875" style="2" customWidth="1"/>
    <col min="51" max="51" width="11" style="1" customWidth="1"/>
    <col min="52" max="52" width="12.140625" style="1" customWidth="1"/>
    <col min="53" max="53" width="1.85546875" style="37" customWidth="1"/>
    <col min="54" max="57" width="9.140625" style="37"/>
    <col min="58" max="16384" width="9.140625" style="1"/>
  </cols>
  <sheetData>
    <row r="1" spans="1:57" s="37" customFormat="1" ht="45.75" customHeight="1" x14ac:dyDescent="0.5">
      <c r="B1" s="38"/>
      <c r="C1" s="38"/>
      <c r="F1" s="300" t="s">
        <v>371</v>
      </c>
      <c r="AJ1" s="38"/>
      <c r="AK1" s="301"/>
      <c r="AN1" s="14"/>
      <c r="AO1" s="14"/>
      <c r="AP1" s="14"/>
      <c r="AW1" s="14"/>
      <c r="AX1" s="14"/>
    </row>
    <row r="2" spans="1:57" ht="18" customHeight="1" thickBot="1" x14ac:dyDescent="0.55000000000000004">
      <c r="B2" s="565" t="s">
        <v>0</v>
      </c>
      <c r="C2" s="565" t="s">
        <v>1</v>
      </c>
      <c r="D2" s="567" t="s">
        <v>2</v>
      </c>
      <c r="E2" s="139"/>
      <c r="F2" s="570" t="str">
        <f>"การวัดผลระหว่างเรียน รายวิชา "&amp;Home!C11&amp;" "&amp;Home!C12</f>
        <v>การวัดผลระหว่างเรียน รายวิชา คอมพิวเตอร์ ง 23202</v>
      </c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  <c r="V2" s="571"/>
      <c r="W2" s="571"/>
      <c r="X2" s="571"/>
      <c r="Y2" s="571"/>
      <c r="Z2" s="572"/>
      <c r="AA2" s="570" t="str">
        <f>F2</f>
        <v>การวัดผลระหว่างเรียน รายวิชา คอมพิวเตอร์ ง 23202</v>
      </c>
      <c r="AB2" s="571"/>
      <c r="AC2" s="571"/>
      <c r="AD2" s="571"/>
      <c r="AE2" s="571"/>
      <c r="AF2" s="571"/>
      <c r="AG2" s="571"/>
      <c r="AH2" s="571"/>
      <c r="AI2" s="571"/>
      <c r="AJ2" s="571"/>
      <c r="AK2" s="571"/>
      <c r="AL2" s="571"/>
      <c r="AM2" s="571"/>
      <c r="AN2" s="571"/>
      <c r="AO2" s="571"/>
      <c r="AP2" s="572"/>
      <c r="AQ2" s="582" t="s">
        <v>446</v>
      </c>
      <c r="AR2" s="583"/>
      <c r="AS2" s="583"/>
      <c r="AT2" s="583"/>
      <c r="AU2" s="583"/>
      <c r="AV2" s="583"/>
      <c r="AW2" s="584"/>
      <c r="AX2" s="573" t="s">
        <v>9</v>
      </c>
      <c r="AY2" s="574" t="str">
        <f>IF(เกณฑ์!$N$19="ACT","ผลการประเมิน","ระดับผลการเรียน")</f>
        <v>ระดับผลการเรียน</v>
      </c>
      <c r="AZ2" s="577" t="s">
        <v>124</v>
      </c>
    </row>
    <row r="3" spans="1:57" s="4" customFormat="1" ht="18" customHeight="1" x14ac:dyDescent="0.5">
      <c r="A3" s="38"/>
      <c r="B3" s="565"/>
      <c r="C3" s="565"/>
      <c r="D3" s="567"/>
      <c r="E3" s="140"/>
      <c r="F3" s="579" t="str">
        <f>IF(เกณฑ์!F8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"&amp;Home!F4</f>
        <v>คะแนนหน่วยการเรียนรู้ ภาคเรียนที่ 2</v>
      </c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1"/>
      <c r="AA3" s="585" t="str">
        <f>F3</f>
        <v>คะแนนหน่วยการเรียนรู้ ภาคเรียนที่ 2</v>
      </c>
      <c r="AB3" s="586"/>
      <c r="AC3" s="586"/>
      <c r="AD3" s="586"/>
      <c r="AE3" s="586"/>
      <c r="AF3" s="586"/>
      <c r="AG3" s="586"/>
      <c r="AH3" s="586"/>
      <c r="AI3" s="586"/>
      <c r="AJ3" s="586"/>
      <c r="AK3" s="587"/>
      <c r="AL3" s="579" t="s">
        <v>610</v>
      </c>
      <c r="AM3" s="580"/>
      <c r="AN3" s="580"/>
      <c r="AO3" s="581"/>
      <c r="AP3" s="226" t="s">
        <v>5</v>
      </c>
      <c r="AQ3" s="588" t="s">
        <v>630</v>
      </c>
      <c r="AR3" s="589"/>
      <c r="AS3" s="589"/>
      <c r="AT3" s="590"/>
      <c r="AU3" s="591" t="s">
        <v>629</v>
      </c>
      <c r="AV3" s="592"/>
      <c r="AW3" s="226" t="s">
        <v>5</v>
      </c>
      <c r="AX3" s="573"/>
      <c r="AY3" s="575"/>
      <c r="AZ3" s="577"/>
      <c r="BA3" s="38"/>
      <c r="BB3" s="38"/>
      <c r="BC3" s="38"/>
      <c r="BD3" s="38"/>
      <c r="BE3" s="38"/>
    </row>
    <row r="4" spans="1:57" ht="18" customHeight="1" x14ac:dyDescent="0.5">
      <c r="B4" s="565"/>
      <c r="C4" s="565"/>
      <c r="D4" s="568"/>
      <c r="E4" s="141" t="str">
        <f>IF(เกณฑ์!F8="วัดประเมินเป็นหน่วยการเรียนรู้","หน่วยที่","ข้อที่")</f>
        <v>หน่วยที่</v>
      </c>
      <c r="F4" s="315" t="s">
        <v>514</v>
      </c>
      <c r="G4" s="316" t="s">
        <v>517</v>
      </c>
      <c r="H4" s="316" t="s">
        <v>519</v>
      </c>
      <c r="I4" s="316" t="s">
        <v>521</v>
      </c>
      <c r="J4" s="316" t="s">
        <v>642</v>
      </c>
      <c r="K4" s="316"/>
      <c r="L4" s="316"/>
      <c r="M4" s="316"/>
      <c r="N4" s="316"/>
      <c r="O4" s="319"/>
      <c r="P4" s="319"/>
      <c r="Q4" s="319"/>
      <c r="R4" s="316"/>
      <c r="S4" s="316"/>
      <c r="T4" s="316"/>
      <c r="U4" s="316"/>
      <c r="V4" s="316"/>
      <c r="W4" s="316"/>
      <c r="X4" s="316"/>
      <c r="Y4" s="316"/>
      <c r="Z4" s="317"/>
      <c r="AA4" s="318"/>
      <c r="AB4" s="319"/>
      <c r="AC4" s="319"/>
      <c r="AD4" s="319"/>
      <c r="AE4" s="319"/>
      <c r="AF4" s="319"/>
      <c r="AG4" s="319"/>
      <c r="AH4" s="319"/>
      <c r="AI4" s="320"/>
      <c r="AJ4" s="204" t="s">
        <v>4</v>
      </c>
      <c r="AK4" s="225" t="s">
        <v>5</v>
      </c>
      <c r="AL4" s="325" t="s">
        <v>7</v>
      </c>
      <c r="AM4" s="326" t="s">
        <v>8</v>
      </c>
      <c r="AN4" s="224" t="s">
        <v>4</v>
      </c>
      <c r="AO4" s="143" t="s">
        <v>5</v>
      </c>
      <c r="AP4" s="227" t="s">
        <v>6</v>
      </c>
      <c r="AQ4" s="476" t="s">
        <v>7</v>
      </c>
      <c r="AR4" s="477" t="s">
        <v>8</v>
      </c>
      <c r="AS4" s="203" t="s">
        <v>4</v>
      </c>
      <c r="AT4" s="478" t="s">
        <v>5</v>
      </c>
      <c r="AU4" s="478" t="str">
        <f>IF(เกณฑ์!F7="","",เกณฑ์!F7&amp;"%")</f>
        <v/>
      </c>
      <c r="AV4" s="478" t="s">
        <v>5</v>
      </c>
      <c r="AW4" s="227" t="s">
        <v>6</v>
      </c>
      <c r="AX4" s="573"/>
      <c r="AY4" s="575"/>
      <c r="AZ4" s="577"/>
    </row>
    <row r="5" spans="1:57" ht="18" customHeight="1" thickBot="1" x14ac:dyDescent="0.55000000000000004">
      <c r="B5" s="566"/>
      <c r="C5" s="566"/>
      <c r="D5" s="569"/>
      <c r="E5" s="142" t="s">
        <v>3</v>
      </c>
      <c r="F5" s="311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13"/>
      <c r="AA5" s="311"/>
      <c r="AB5" s="302"/>
      <c r="AC5" s="302"/>
      <c r="AD5" s="302"/>
      <c r="AE5" s="302"/>
      <c r="AF5" s="302"/>
      <c r="AG5" s="302"/>
      <c r="AH5" s="302"/>
      <c r="AI5" s="303"/>
      <c r="AJ5" s="190" t="str">
        <f t="shared" ref="AJ5:AJ36" si="0">IF(SUM(F5:AI5),SUM(F5:AI5),"")</f>
        <v/>
      </c>
      <c r="AK5" s="191">
        <f>เกณฑ์!F4</f>
        <v>60</v>
      </c>
      <c r="AL5" s="311">
        <v>20</v>
      </c>
      <c r="AM5" s="302"/>
      <c r="AN5" s="466">
        <f t="shared" ref="AN5:AN36" si="1">IF(SUM(AL5:AM5),SUM(AL5:AM5),"")</f>
        <v>20</v>
      </c>
      <c r="AO5" s="467">
        <f>เกณฑ์!F5</f>
        <v>20</v>
      </c>
      <c r="AP5" s="468">
        <f>SUM(AK5,AO5)</f>
        <v>80</v>
      </c>
      <c r="AQ5" s="479">
        <v>20</v>
      </c>
      <c r="AR5" s="479"/>
      <c r="AS5" s="480">
        <f t="shared" ref="AS5:AS31" si="2">IF(SUM(AQ5:AR5),SUM(AQ5:AR5),"")</f>
        <v>20</v>
      </c>
      <c r="AT5" s="483">
        <f>(100-เกณฑ์!F7)/100*$AW$5</f>
        <v>20</v>
      </c>
      <c r="AU5" s="479"/>
      <c r="AV5" s="483" t="str">
        <f>IF(เกณฑ์!F7="","",เกณฑ์!F7/100*$AW$5)</f>
        <v/>
      </c>
      <c r="AW5" s="468">
        <f>เกณฑ์!F6</f>
        <v>20</v>
      </c>
      <c r="AX5" s="192">
        <f>SUM(AP5,AW5)</f>
        <v>100</v>
      </c>
      <c r="AY5" s="576"/>
      <c r="AZ5" s="578"/>
    </row>
    <row r="6" spans="1:57" ht="15.75" customHeight="1" x14ac:dyDescent="0.5">
      <c r="B6" s="194">
        <v>1</v>
      </c>
      <c r="C6" s="199" t="str">
        <f>IF(นักเรียน!C6="","",นักเรียน!C6)</f>
        <v/>
      </c>
      <c r="D6" s="595" t="str">
        <f>IF(นักเรียน!E6="","",นักเรียน!E6)</f>
        <v/>
      </c>
      <c r="E6" s="596"/>
      <c r="F6" s="321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3"/>
      <c r="AA6" s="321"/>
      <c r="AB6" s="322"/>
      <c r="AC6" s="322"/>
      <c r="AD6" s="322"/>
      <c r="AE6" s="322"/>
      <c r="AF6" s="322"/>
      <c r="AG6" s="322"/>
      <c r="AH6" s="322"/>
      <c r="AI6" s="324"/>
      <c r="AJ6" s="193" t="str">
        <f t="shared" si="0"/>
        <v/>
      </c>
      <c r="AK6" s="200" t="str">
        <f t="shared" ref="AK6:AK45" si="3">IF(AJ6="","",ROUND(AJ6/$AJ$5*$AK$5,0))</f>
        <v/>
      </c>
      <c r="AL6" s="481"/>
      <c r="AM6" s="322"/>
      <c r="AN6" s="201" t="str">
        <f t="shared" si="1"/>
        <v/>
      </c>
      <c r="AO6" s="202" t="str">
        <f>IF(AN6="","",ROUND(AN6/$AN$5*$AO$5,0))</f>
        <v/>
      </c>
      <c r="AP6" s="228" t="str">
        <f t="shared" ref="AP6:AP37" si="4">IF(SUM(AK6,AO6),SUM(AK6,AO6),"")</f>
        <v/>
      </c>
      <c r="AQ6" s="482"/>
      <c r="AR6" s="482"/>
      <c r="AS6" s="199" t="str">
        <f t="shared" si="2"/>
        <v/>
      </c>
      <c r="AT6" s="484" t="str">
        <f>IF(AS6="","",ROUND(AS6/$AS$5*$AT$5,0))</f>
        <v/>
      </c>
      <c r="AU6" s="482"/>
      <c r="AV6" s="484" t="str">
        <f>IF(AU6="","",ROUND(AU6/$AU$5*$AV$5,0))</f>
        <v/>
      </c>
      <c r="AW6" s="228" t="str">
        <f>IF(SUM(AT6,AV6),SUM(AT6,AV6),"")</f>
        <v/>
      </c>
      <c r="AX6" s="222" t="str">
        <f t="shared" ref="AX6:AX37" si="5">IF(SUM(AP6,AW6),SUM(AP6,AW6),"")</f>
        <v/>
      </c>
      <c r="AY6" s="219" t="str">
        <f>IF(OR(นักเรียน!N6="ออก",AZ6="ร",AZ6="มส",AX6=""),"",IF(เกณฑ์!$N$19="ACT",VLOOKUP(AX6,gradeact,5,TRUE),VLOOKUP(AX6,grade1,5,TRUE)))</f>
        <v/>
      </c>
      <c r="AZ6" s="322"/>
    </row>
    <row r="7" spans="1:57" ht="15.75" customHeight="1" x14ac:dyDescent="0.5">
      <c r="B7" s="18">
        <v>2</v>
      </c>
      <c r="C7" s="203" t="str">
        <f>IF(นักเรียน!C7="","",นักเรียน!C7)</f>
        <v/>
      </c>
      <c r="D7" s="593" t="str">
        <f>IF(นักเรียน!E7="","",นักเรียน!E7)</f>
        <v/>
      </c>
      <c r="E7" s="594"/>
      <c r="F7" s="312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5"/>
      <c r="Z7" s="314"/>
      <c r="AA7" s="312"/>
      <c r="AB7" s="305"/>
      <c r="AC7" s="305"/>
      <c r="AD7" s="305"/>
      <c r="AE7" s="305"/>
      <c r="AF7" s="305"/>
      <c r="AG7" s="305"/>
      <c r="AH7" s="305"/>
      <c r="AI7" s="306"/>
      <c r="AJ7" s="204" t="str">
        <f t="shared" si="0"/>
        <v/>
      </c>
      <c r="AK7" s="205" t="str">
        <f t="shared" si="3"/>
        <v/>
      </c>
      <c r="AL7" s="476"/>
      <c r="AM7" s="305"/>
      <c r="AN7" s="206" t="str">
        <f t="shared" si="1"/>
        <v/>
      </c>
      <c r="AO7" s="207" t="str">
        <f t="shared" ref="AO7:AO55" si="6">IF(AN7="","",ROUND(AN7/$AN$5*$AO$5,0))</f>
        <v/>
      </c>
      <c r="AP7" s="229" t="str">
        <f t="shared" si="4"/>
        <v/>
      </c>
      <c r="AQ7" s="477"/>
      <c r="AR7" s="477"/>
      <c r="AS7" s="203" t="str">
        <f t="shared" si="2"/>
        <v/>
      </c>
      <c r="AT7" s="478" t="str">
        <f t="shared" ref="AT7:AT55" si="7">IF(AS7="","",ROUND(AS7/$AS$5*$AT$5,0))</f>
        <v/>
      </c>
      <c r="AU7" s="477"/>
      <c r="AV7" s="478" t="str">
        <f t="shared" ref="AV7:AV55" si="8">IF(AU7="","",ROUND(AU7/$AU$5*$AV$5,0))</f>
        <v/>
      </c>
      <c r="AW7" s="229" t="str">
        <f t="shared" ref="AW7:AW55" si="9">IF(SUM(AT7,AV7),SUM(AT7,AV7),"")</f>
        <v/>
      </c>
      <c r="AX7" s="223" t="str">
        <f t="shared" si="5"/>
        <v/>
      </c>
      <c r="AY7" s="220" t="str">
        <f>IF(OR(นักเรียน!N7="ออก",AZ7="ร",AZ7="มส",AX7=""),"",IF(เกณฑ์!$N$19="ACT",VLOOKUP(AX7,gradeact,5,TRUE),VLOOKUP(AX7,grade1,5,TRUE)))</f>
        <v/>
      </c>
      <c r="AZ7" s="305"/>
    </row>
    <row r="8" spans="1:57" ht="15.75" customHeight="1" x14ac:dyDescent="0.5">
      <c r="B8" s="18">
        <v>3</v>
      </c>
      <c r="C8" s="203" t="str">
        <f>IF(นักเรียน!C8="","",นักเรียน!C8)</f>
        <v/>
      </c>
      <c r="D8" s="593" t="str">
        <f>IF(นักเรียน!E8="","",นักเรียน!E8)</f>
        <v/>
      </c>
      <c r="E8" s="594"/>
      <c r="F8" s="312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14"/>
      <c r="AA8" s="312"/>
      <c r="AB8" s="305"/>
      <c r="AC8" s="305"/>
      <c r="AD8" s="305"/>
      <c r="AE8" s="305"/>
      <c r="AF8" s="305"/>
      <c r="AG8" s="305"/>
      <c r="AH8" s="305"/>
      <c r="AI8" s="306"/>
      <c r="AJ8" s="204" t="str">
        <f t="shared" si="0"/>
        <v/>
      </c>
      <c r="AK8" s="205" t="str">
        <f t="shared" si="3"/>
        <v/>
      </c>
      <c r="AL8" s="476"/>
      <c r="AM8" s="305"/>
      <c r="AN8" s="206" t="str">
        <f t="shared" si="1"/>
        <v/>
      </c>
      <c r="AO8" s="207" t="str">
        <f t="shared" si="6"/>
        <v/>
      </c>
      <c r="AP8" s="229" t="str">
        <f t="shared" si="4"/>
        <v/>
      </c>
      <c r="AQ8" s="477"/>
      <c r="AR8" s="477"/>
      <c r="AS8" s="203" t="str">
        <f t="shared" si="2"/>
        <v/>
      </c>
      <c r="AT8" s="478" t="str">
        <f t="shared" si="7"/>
        <v/>
      </c>
      <c r="AU8" s="477"/>
      <c r="AV8" s="478" t="str">
        <f t="shared" si="8"/>
        <v/>
      </c>
      <c r="AW8" s="229" t="str">
        <f t="shared" si="9"/>
        <v/>
      </c>
      <c r="AX8" s="223" t="str">
        <f t="shared" si="5"/>
        <v/>
      </c>
      <c r="AY8" s="220" t="str">
        <f>IF(OR(นักเรียน!N8="ออก",AZ8="ร",AZ8="มส",AX8=""),"",IF(เกณฑ์!$N$19="ACT",VLOOKUP(AX8,gradeact,5,TRUE),VLOOKUP(AX8,grade1,5,TRUE)))</f>
        <v/>
      </c>
      <c r="AZ8" s="305"/>
    </row>
    <row r="9" spans="1:57" ht="15.75" customHeight="1" x14ac:dyDescent="0.5">
      <c r="B9" s="18">
        <v>4</v>
      </c>
      <c r="C9" s="203" t="str">
        <f>IF(นักเรียน!C9="","",นักเรียน!C9)</f>
        <v/>
      </c>
      <c r="D9" s="593" t="str">
        <f>IF(นักเรียน!E9="","",นักเรียน!E9)</f>
        <v/>
      </c>
      <c r="E9" s="594"/>
      <c r="F9" s="312"/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14"/>
      <c r="AA9" s="312"/>
      <c r="AB9" s="305"/>
      <c r="AC9" s="305"/>
      <c r="AD9" s="305"/>
      <c r="AE9" s="305"/>
      <c r="AF9" s="305"/>
      <c r="AG9" s="305"/>
      <c r="AH9" s="305"/>
      <c r="AI9" s="306"/>
      <c r="AJ9" s="204" t="str">
        <f t="shared" si="0"/>
        <v/>
      </c>
      <c r="AK9" s="205" t="str">
        <f t="shared" si="3"/>
        <v/>
      </c>
      <c r="AL9" s="476"/>
      <c r="AM9" s="305"/>
      <c r="AN9" s="206" t="str">
        <f t="shared" si="1"/>
        <v/>
      </c>
      <c r="AO9" s="207" t="str">
        <f t="shared" si="6"/>
        <v/>
      </c>
      <c r="AP9" s="229" t="str">
        <f t="shared" si="4"/>
        <v/>
      </c>
      <c r="AQ9" s="477"/>
      <c r="AR9" s="477"/>
      <c r="AS9" s="203" t="str">
        <f t="shared" si="2"/>
        <v/>
      </c>
      <c r="AT9" s="478" t="str">
        <f t="shared" si="7"/>
        <v/>
      </c>
      <c r="AU9" s="477"/>
      <c r="AV9" s="478" t="str">
        <f t="shared" si="8"/>
        <v/>
      </c>
      <c r="AW9" s="229" t="str">
        <f t="shared" si="9"/>
        <v/>
      </c>
      <c r="AX9" s="223" t="str">
        <f t="shared" si="5"/>
        <v/>
      </c>
      <c r="AY9" s="220" t="str">
        <f>IF(OR(นักเรียน!N9="ออก",AZ9="ร",AZ9="มส",AX9=""),"",IF(เกณฑ์!$N$19="ACT",VLOOKUP(AX9,gradeact,5,TRUE),VLOOKUP(AX9,grade1,5,TRUE)))</f>
        <v/>
      </c>
      <c r="AZ9" s="305"/>
    </row>
    <row r="10" spans="1:57" ht="15.75" customHeight="1" x14ac:dyDescent="0.5">
      <c r="B10" s="18">
        <v>5</v>
      </c>
      <c r="C10" s="203" t="str">
        <f>IF(นักเรียน!C10="","",นักเรียน!C10)</f>
        <v/>
      </c>
      <c r="D10" s="593" t="str">
        <f>IF(นักเรียน!E10="","",นักเรียน!E10)</f>
        <v/>
      </c>
      <c r="E10" s="594"/>
      <c r="F10" s="312"/>
      <c r="G10" s="305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5"/>
      <c r="Z10" s="314"/>
      <c r="AA10" s="312"/>
      <c r="AB10" s="305"/>
      <c r="AC10" s="305"/>
      <c r="AD10" s="305"/>
      <c r="AE10" s="305"/>
      <c r="AF10" s="305"/>
      <c r="AG10" s="305"/>
      <c r="AH10" s="305"/>
      <c r="AI10" s="306"/>
      <c r="AJ10" s="204" t="str">
        <f t="shared" si="0"/>
        <v/>
      </c>
      <c r="AK10" s="205" t="str">
        <f t="shared" si="3"/>
        <v/>
      </c>
      <c r="AL10" s="476"/>
      <c r="AM10" s="305"/>
      <c r="AN10" s="206" t="str">
        <f t="shared" si="1"/>
        <v/>
      </c>
      <c r="AO10" s="207" t="str">
        <f t="shared" si="6"/>
        <v/>
      </c>
      <c r="AP10" s="229" t="str">
        <f t="shared" si="4"/>
        <v/>
      </c>
      <c r="AQ10" s="477"/>
      <c r="AR10" s="477"/>
      <c r="AS10" s="203" t="str">
        <f t="shared" si="2"/>
        <v/>
      </c>
      <c r="AT10" s="478" t="str">
        <f t="shared" si="7"/>
        <v/>
      </c>
      <c r="AU10" s="477"/>
      <c r="AV10" s="478" t="str">
        <f t="shared" si="8"/>
        <v/>
      </c>
      <c r="AW10" s="229" t="str">
        <f t="shared" si="9"/>
        <v/>
      </c>
      <c r="AX10" s="223" t="str">
        <f t="shared" si="5"/>
        <v/>
      </c>
      <c r="AY10" s="220" t="str">
        <f>IF(OR(นักเรียน!N10="ออก",AZ10="ร",AZ10="มส",AX10=""),"",IF(เกณฑ์!$N$19="ACT",VLOOKUP(AX10,gradeact,5,TRUE),VLOOKUP(AX10,grade1,5,TRUE)))</f>
        <v/>
      </c>
      <c r="AZ10" s="305"/>
    </row>
    <row r="11" spans="1:57" ht="15.75" customHeight="1" x14ac:dyDescent="0.5">
      <c r="B11" s="18">
        <v>6</v>
      </c>
      <c r="C11" s="203" t="str">
        <f>IF(นักเรียน!C11="","",นักเรียน!C11)</f>
        <v/>
      </c>
      <c r="D11" s="593" t="str">
        <f>IF(นักเรียน!E11="","",นักเรียน!E11)</f>
        <v/>
      </c>
      <c r="E11" s="594"/>
      <c r="F11" s="312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14"/>
      <c r="AA11" s="312"/>
      <c r="AB11" s="305"/>
      <c r="AC11" s="305"/>
      <c r="AD11" s="305"/>
      <c r="AE11" s="305"/>
      <c r="AF11" s="305"/>
      <c r="AG11" s="305"/>
      <c r="AH11" s="305"/>
      <c r="AI11" s="306"/>
      <c r="AJ11" s="204" t="str">
        <f t="shared" si="0"/>
        <v/>
      </c>
      <c r="AK11" s="205" t="str">
        <f t="shared" si="3"/>
        <v/>
      </c>
      <c r="AL11" s="476"/>
      <c r="AM11" s="305"/>
      <c r="AN11" s="206" t="str">
        <f t="shared" si="1"/>
        <v/>
      </c>
      <c r="AO11" s="207" t="str">
        <f t="shared" si="6"/>
        <v/>
      </c>
      <c r="AP11" s="229" t="str">
        <f t="shared" si="4"/>
        <v/>
      </c>
      <c r="AQ11" s="477"/>
      <c r="AR11" s="477"/>
      <c r="AS11" s="203" t="str">
        <f t="shared" si="2"/>
        <v/>
      </c>
      <c r="AT11" s="478" t="str">
        <f t="shared" si="7"/>
        <v/>
      </c>
      <c r="AU11" s="477"/>
      <c r="AV11" s="478" t="str">
        <f t="shared" si="8"/>
        <v/>
      </c>
      <c r="AW11" s="229" t="str">
        <f t="shared" si="9"/>
        <v/>
      </c>
      <c r="AX11" s="223" t="str">
        <f t="shared" si="5"/>
        <v/>
      </c>
      <c r="AY11" s="220" t="str">
        <f>IF(OR(นักเรียน!N11="ออก",AZ11="ร",AZ11="มส",AX11=""),"",IF(เกณฑ์!$N$19="ACT",VLOOKUP(AX11,gradeact,5,TRUE),VLOOKUP(AX11,grade1,5,TRUE)))</f>
        <v/>
      </c>
      <c r="AZ11" s="305"/>
    </row>
    <row r="12" spans="1:57" ht="15.75" customHeight="1" x14ac:dyDescent="0.5">
      <c r="B12" s="18">
        <v>7</v>
      </c>
      <c r="C12" s="203" t="str">
        <f>IF(นักเรียน!C12="","",นักเรียน!C12)</f>
        <v/>
      </c>
      <c r="D12" s="593" t="str">
        <f>IF(นักเรียน!E12="","",นักเรียน!E12)</f>
        <v/>
      </c>
      <c r="E12" s="594"/>
      <c r="F12" s="312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14"/>
      <c r="AA12" s="312"/>
      <c r="AB12" s="305"/>
      <c r="AC12" s="305"/>
      <c r="AD12" s="305"/>
      <c r="AE12" s="305"/>
      <c r="AF12" s="305"/>
      <c r="AG12" s="305"/>
      <c r="AH12" s="305"/>
      <c r="AI12" s="306"/>
      <c r="AJ12" s="204" t="str">
        <f t="shared" si="0"/>
        <v/>
      </c>
      <c r="AK12" s="205" t="str">
        <f t="shared" si="3"/>
        <v/>
      </c>
      <c r="AL12" s="476"/>
      <c r="AM12" s="305"/>
      <c r="AN12" s="206" t="str">
        <f t="shared" si="1"/>
        <v/>
      </c>
      <c r="AO12" s="207" t="str">
        <f t="shared" si="6"/>
        <v/>
      </c>
      <c r="AP12" s="229" t="str">
        <f t="shared" si="4"/>
        <v/>
      </c>
      <c r="AQ12" s="477"/>
      <c r="AR12" s="477"/>
      <c r="AS12" s="203" t="str">
        <f t="shared" si="2"/>
        <v/>
      </c>
      <c r="AT12" s="478" t="str">
        <f t="shared" si="7"/>
        <v/>
      </c>
      <c r="AU12" s="477"/>
      <c r="AV12" s="478" t="str">
        <f t="shared" si="8"/>
        <v/>
      </c>
      <c r="AW12" s="229" t="str">
        <f t="shared" si="9"/>
        <v/>
      </c>
      <c r="AX12" s="223" t="str">
        <f t="shared" si="5"/>
        <v/>
      </c>
      <c r="AY12" s="220" t="str">
        <f>IF(OR(นักเรียน!N12="ออก",AZ12="ร",AZ12="มส",AX12=""),"",IF(เกณฑ์!$N$19="ACT",VLOOKUP(AX12,gradeact,5,TRUE),VLOOKUP(AX12,grade1,5,TRUE)))</f>
        <v/>
      </c>
      <c r="AZ12" s="305"/>
    </row>
    <row r="13" spans="1:57" ht="15.75" customHeight="1" x14ac:dyDescent="0.5">
      <c r="B13" s="18">
        <v>8</v>
      </c>
      <c r="C13" s="203" t="str">
        <f>IF(นักเรียน!C13="","",นักเรียน!C13)</f>
        <v/>
      </c>
      <c r="D13" s="593" t="str">
        <f>IF(นักเรียน!E13="","",นักเรียน!E13)</f>
        <v/>
      </c>
      <c r="E13" s="594"/>
      <c r="F13" s="312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14"/>
      <c r="AA13" s="312"/>
      <c r="AB13" s="305"/>
      <c r="AC13" s="305"/>
      <c r="AD13" s="305"/>
      <c r="AE13" s="305"/>
      <c r="AF13" s="305"/>
      <c r="AG13" s="305"/>
      <c r="AH13" s="305"/>
      <c r="AI13" s="306"/>
      <c r="AJ13" s="204" t="str">
        <f t="shared" si="0"/>
        <v/>
      </c>
      <c r="AK13" s="205" t="str">
        <f t="shared" si="3"/>
        <v/>
      </c>
      <c r="AL13" s="476"/>
      <c r="AM13" s="305"/>
      <c r="AN13" s="206" t="str">
        <f t="shared" si="1"/>
        <v/>
      </c>
      <c r="AO13" s="207" t="str">
        <f t="shared" si="6"/>
        <v/>
      </c>
      <c r="AP13" s="229" t="str">
        <f t="shared" si="4"/>
        <v/>
      </c>
      <c r="AQ13" s="477"/>
      <c r="AR13" s="477"/>
      <c r="AS13" s="203" t="str">
        <f t="shared" si="2"/>
        <v/>
      </c>
      <c r="AT13" s="478" t="str">
        <f t="shared" si="7"/>
        <v/>
      </c>
      <c r="AU13" s="477"/>
      <c r="AV13" s="478" t="str">
        <f t="shared" si="8"/>
        <v/>
      </c>
      <c r="AW13" s="229" t="str">
        <f t="shared" si="9"/>
        <v/>
      </c>
      <c r="AX13" s="223" t="str">
        <f t="shared" si="5"/>
        <v/>
      </c>
      <c r="AY13" s="220" t="str">
        <f>IF(OR(นักเรียน!N13="ออก",AZ13="ร",AZ13="มส",AX13=""),"",IF(เกณฑ์!$N$19="ACT",VLOOKUP(AX13,gradeact,5,TRUE),VLOOKUP(AX13,grade1,5,TRUE)))</f>
        <v/>
      </c>
      <c r="AZ13" s="305"/>
    </row>
    <row r="14" spans="1:57" ht="15.75" customHeight="1" x14ac:dyDescent="0.5">
      <c r="B14" s="18">
        <v>9</v>
      </c>
      <c r="C14" s="203" t="str">
        <f>IF(นักเรียน!C14="","",นักเรียน!C14)</f>
        <v/>
      </c>
      <c r="D14" s="593" t="str">
        <f>IF(นักเรียน!E14="","",นักเรียน!E14)</f>
        <v/>
      </c>
      <c r="E14" s="594"/>
      <c r="F14" s="312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14"/>
      <c r="AA14" s="312"/>
      <c r="AB14" s="305"/>
      <c r="AC14" s="305"/>
      <c r="AD14" s="305"/>
      <c r="AE14" s="305"/>
      <c r="AF14" s="305"/>
      <c r="AG14" s="305"/>
      <c r="AH14" s="305"/>
      <c r="AI14" s="306"/>
      <c r="AJ14" s="204" t="str">
        <f t="shared" si="0"/>
        <v/>
      </c>
      <c r="AK14" s="205" t="str">
        <f t="shared" si="3"/>
        <v/>
      </c>
      <c r="AL14" s="476"/>
      <c r="AM14" s="305"/>
      <c r="AN14" s="206" t="str">
        <f t="shared" si="1"/>
        <v/>
      </c>
      <c r="AO14" s="207" t="str">
        <f t="shared" si="6"/>
        <v/>
      </c>
      <c r="AP14" s="229" t="str">
        <f t="shared" si="4"/>
        <v/>
      </c>
      <c r="AQ14" s="477"/>
      <c r="AR14" s="477"/>
      <c r="AS14" s="203" t="str">
        <f t="shared" si="2"/>
        <v/>
      </c>
      <c r="AT14" s="478" t="str">
        <f t="shared" si="7"/>
        <v/>
      </c>
      <c r="AU14" s="477"/>
      <c r="AV14" s="478" t="str">
        <f t="shared" si="8"/>
        <v/>
      </c>
      <c r="AW14" s="229" t="str">
        <f t="shared" si="9"/>
        <v/>
      </c>
      <c r="AX14" s="223" t="str">
        <f t="shared" si="5"/>
        <v/>
      </c>
      <c r="AY14" s="220" t="str">
        <f>IF(OR(นักเรียน!N14="ออก",AZ14="ร",AZ14="มส",AX14=""),"",IF(เกณฑ์!$N$19="ACT",VLOOKUP(AX14,gradeact,5,TRUE),VLOOKUP(AX14,grade1,5,TRUE)))</f>
        <v/>
      </c>
      <c r="AZ14" s="305"/>
    </row>
    <row r="15" spans="1:57" ht="15.75" customHeight="1" x14ac:dyDescent="0.5">
      <c r="B15" s="18">
        <v>10</v>
      </c>
      <c r="C15" s="203" t="str">
        <f>IF(นักเรียน!C15="","",นักเรียน!C15)</f>
        <v/>
      </c>
      <c r="D15" s="593" t="str">
        <f>IF(นักเรียน!E15="","",นักเรียน!E15)</f>
        <v/>
      </c>
      <c r="E15" s="594"/>
      <c r="F15" s="312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14"/>
      <c r="AA15" s="312"/>
      <c r="AB15" s="305"/>
      <c r="AC15" s="305"/>
      <c r="AD15" s="305"/>
      <c r="AE15" s="305"/>
      <c r="AF15" s="305"/>
      <c r="AG15" s="305"/>
      <c r="AH15" s="305"/>
      <c r="AI15" s="306"/>
      <c r="AJ15" s="204" t="str">
        <f t="shared" si="0"/>
        <v/>
      </c>
      <c r="AK15" s="205" t="str">
        <f t="shared" si="3"/>
        <v/>
      </c>
      <c r="AL15" s="476"/>
      <c r="AM15" s="305"/>
      <c r="AN15" s="206" t="str">
        <f t="shared" si="1"/>
        <v/>
      </c>
      <c r="AO15" s="207" t="str">
        <f t="shared" si="6"/>
        <v/>
      </c>
      <c r="AP15" s="229" t="str">
        <f t="shared" si="4"/>
        <v/>
      </c>
      <c r="AQ15" s="477"/>
      <c r="AR15" s="477"/>
      <c r="AS15" s="203" t="str">
        <f t="shared" si="2"/>
        <v/>
      </c>
      <c r="AT15" s="478" t="str">
        <f t="shared" si="7"/>
        <v/>
      </c>
      <c r="AU15" s="477"/>
      <c r="AV15" s="478" t="str">
        <f t="shared" si="8"/>
        <v/>
      </c>
      <c r="AW15" s="229" t="str">
        <f t="shared" si="9"/>
        <v/>
      </c>
      <c r="AX15" s="223" t="str">
        <f t="shared" si="5"/>
        <v/>
      </c>
      <c r="AY15" s="220" t="str">
        <f>IF(OR(นักเรียน!N15="ออก",AZ15="ร",AZ15="มส",AX15=""),"",IF(เกณฑ์!$N$19="ACT",VLOOKUP(AX15,gradeact,5,TRUE),VLOOKUP(AX15,grade1,5,TRUE)))</f>
        <v/>
      </c>
      <c r="AZ15" s="305"/>
    </row>
    <row r="16" spans="1:57" ht="15.75" customHeight="1" x14ac:dyDescent="0.5">
      <c r="B16" s="18">
        <v>11</v>
      </c>
      <c r="C16" s="203" t="str">
        <f>IF(นักเรียน!C16="","",นักเรียน!C16)</f>
        <v/>
      </c>
      <c r="D16" s="593" t="str">
        <f>IF(นักเรียน!E16="","",นักเรียน!E16)</f>
        <v/>
      </c>
      <c r="E16" s="594"/>
      <c r="F16" s="312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14"/>
      <c r="AA16" s="312"/>
      <c r="AB16" s="305"/>
      <c r="AC16" s="305"/>
      <c r="AD16" s="305"/>
      <c r="AE16" s="305"/>
      <c r="AF16" s="305"/>
      <c r="AG16" s="305"/>
      <c r="AH16" s="305"/>
      <c r="AI16" s="306"/>
      <c r="AJ16" s="204" t="str">
        <f t="shared" si="0"/>
        <v/>
      </c>
      <c r="AK16" s="205" t="str">
        <f t="shared" si="3"/>
        <v/>
      </c>
      <c r="AL16" s="476"/>
      <c r="AM16" s="305"/>
      <c r="AN16" s="206" t="str">
        <f t="shared" si="1"/>
        <v/>
      </c>
      <c r="AO16" s="207" t="str">
        <f t="shared" si="6"/>
        <v/>
      </c>
      <c r="AP16" s="229" t="str">
        <f t="shared" si="4"/>
        <v/>
      </c>
      <c r="AQ16" s="477"/>
      <c r="AR16" s="477"/>
      <c r="AS16" s="203" t="str">
        <f t="shared" si="2"/>
        <v/>
      </c>
      <c r="AT16" s="478" t="str">
        <f t="shared" si="7"/>
        <v/>
      </c>
      <c r="AU16" s="477"/>
      <c r="AV16" s="478" t="str">
        <f t="shared" si="8"/>
        <v/>
      </c>
      <c r="AW16" s="229" t="str">
        <f t="shared" si="9"/>
        <v/>
      </c>
      <c r="AX16" s="223" t="str">
        <f t="shared" si="5"/>
        <v/>
      </c>
      <c r="AY16" s="220" t="str">
        <f>IF(OR(นักเรียน!N16="ออก",AZ16="ร",AZ16="มส",AX16=""),"",IF(เกณฑ์!$N$19="ACT",VLOOKUP(AX16,gradeact,5,TRUE),VLOOKUP(AX16,grade1,5,TRUE)))</f>
        <v/>
      </c>
      <c r="AZ16" s="305"/>
    </row>
    <row r="17" spans="2:52" ht="15.75" customHeight="1" x14ac:dyDescent="0.5">
      <c r="B17" s="18">
        <v>12</v>
      </c>
      <c r="C17" s="203" t="str">
        <f>IF(นักเรียน!C17="","",นักเรียน!C17)</f>
        <v/>
      </c>
      <c r="D17" s="593" t="str">
        <f>IF(นักเรียน!E17="","",นักเรียน!E17)</f>
        <v/>
      </c>
      <c r="E17" s="594"/>
      <c r="F17" s="312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14"/>
      <c r="AA17" s="312"/>
      <c r="AB17" s="305"/>
      <c r="AC17" s="305"/>
      <c r="AD17" s="305"/>
      <c r="AE17" s="305"/>
      <c r="AF17" s="305"/>
      <c r="AG17" s="305"/>
      <c r="AH17" s="305"/>
      <c r="AI17" s="306"/>
      <c r="AJ17" s="204" t="str">
        <f t="shared" si="0"/>
        <v/>
      </c>
      <c r="AK17" s="205" t="str">
        <f t="shared" si="3"/>
        <v/>
      </c>
      <c r="AL17" s="476"/>
      <c r="AM17" s="305"/>
      <c r="AN17" s="206" t="str">
        <f t="shared" si="1"/>
        <v/>
      </c>
      <c r="AO17" s="207" t="str">
        <f t="shared" si="6"/>
        <v/>
      </c>
      <c r="AP17" s="229" t="str">
        <f t="shared" si="4"/>
        <v/>
      </c>
      <c r="AQ17" s="477"/>
      <c r="AR17" s="477"/>
      <c r="AS17" s="203" t="str">
        <f t="shared" si="2"/>
        <v/>
      </c>
      <c r="AT17" s="478" t="str">
        <f t="shared" si="7"/>
        <v/>
      </c>
      <c r="AU17" s="477"/>
      <c r="AV17" s="478" t="str">
        <f t="shared" si="8"/>
        <v/>
      </c>
      <c r="AW17" s="229" t="str">
        <f t="shared" si="9"/>
        <v/>
      </c>
      <c r="AX17" s="223" t="str">
        <f t="shared" si="5"/>
        <v/>
      </c>
      <c r="AY17" s="220" t="str">
        <f>IF(OR(นักเรียน!N17="ออก",AZ17="ร",AZ17="มส",AX17=""),"",IF(เกณฑ์!$N$19="ACT",VLOOKUP(AX17,gradeact,5,TRUE),VLOOKUP(AX17,grade1,5,TRUE)))</f>
        <v/>
      </c>
      <c r="AZ17" s="305"/>
    </row>
    <row r="18" spans="2:52" ht="15.75" customHeight="1" x14ac:dyDescent="0.5">
      <c r="B18" s="18">
        <v>13</v>
      </c>
      <c r="C18" s="203" t="str">
        <f>IF(นักเรียน!C18="","",นักเรียน!C18)</f>
        <v/>
      </c>
      <c r="D18" s="593" t="str">
        <f>IF(นักเรียน!E18="","",นักเรียน!E18)</f>
        <v/>
      </c>
      <c r="E18" s="594"/>
      <c r="F18" s="312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14"/>
      <c r="AA18" s="312"/>
      <c r="AB18" s="305"/>
      <c r="AC18" s="305"/>
      <c r="AD18" s="305"/>
      <c r="AE18" s="305"/>
      <c r="AF18" s="305"/>
      <c r="AG18" s="305"/>
      <c r="AH18" s="305"/>
      <c r="AI18" s="306"/>
      <c r="AJ18" s="204" t="str">
        <f t="shared" si="0"/>
        <v/>
      </c>
      <c r="AK18" s="205" t="str">
        <f t="shared" si="3"/>
        <v/>
      </c>
      <c r="AL18" s="476"/>
      <c r="AM18" s="305"/>
      <c r="AN18" s="206" t="str">
        <f t="shared" si="1"/>
        <v/>
      </c>
      <c r="AO18" s="207" t="str">
        <f t="shared" si="6"/>
        <v/>
      </c>
      <c r="AP18" s="229" t="str">
        <f t="shared" si="4"/>
        <v/>
      </c>
      <c r="AQ18" s="477"/>
      <c r="AR18" s="477"/>
      <c r="AS18" s="203" t="str">
        <f t="shared" si="2"/>
        <v/>
      </c>
      <c r="AT18" s="478" t="str">
        <f t="shared" si="7"/>
        <v/>
      </c>
      <c r="AU18" s="477"/>
      <c r="AV18" s="478" t="str">
        <f t="shared" si="8"/>
        <v/>
      </c>
      <c r="AW18" s="229" t="str">
        <f t="shared" si="9"/>
        <v/>
      </c>
      <c r="AX18" s="223" t="str">
        <f t="shared" si="5"/>
        <v/>
      </c>
      <c r="AY18" s="220" t="str">
        <f>IF(OR(นักเรียน!N18="ออก",AZ18="ร",AZ18="มส",AX18=""),"",IF(เกณฑ์!$N$19="ACT",VLOOKUP(AX18,gradeact,5,TRUE),VLOOKUP(AX18,grade1,5,TRUE)))</f>
        <v/>
      </c>
      <c r="AZ18" s="305"/>
    </row>
    <row r="19" spans="2:52" ht="15.75" customHeight="1" x14ac:dyDescent="0.5">
      <c r="B19" s="18">
        <v>14</v>
      </c>
      <c r="C19" s="203" t="str">
        <f>IF(นักเรียน!C19="","",นักเรียน!C19)</f>
        <v/>
      </c>
      <c r="D19" s="593" t="str">
        <f>IF(นักเรียน!E19="","",นักเรียน!E19)</f>
        <v/>
      </c>
      <c r="E19" s="594"/>
      <c r="F19" s="312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14"/>
      <c r="AA19" s="312"/>
      <c r="AB19" s="305"/>
      <c r="AC19" s="305"/>
      <c r="AD19" s="305"/>
      <c r="AE19" s="305"/>
      <c r="AF19" s="305"/>
      <c r="AG19" s="305"/>
      <c r="AH19" s="305"/>
      <c r="AI19" s="306"/>
      <c r="AJ19" s="204" t="str">
        <f t="shared" si="0"/>
        <v/>
      </c>
      <c r="AK19" s="205" t="str">
        <f t="shared" si="3"/>
        <v/>
      </c>
      <c r="AL19" s="476"/>
      <c r="AM19" s="305"/>
      <c r="AN19" s="206" t="str">
        <f t="shared" si="1"/>
        <v/>
      </c>
      <c r="AO19" s="207" t="str">
        <f t="shared" si="6"/>
        <v/>
      </c>
      <c r="AP19" s="229" t="str">
        <f t="shared" si="4"/>
        <v/>
      </c>
      <c r="AQ19" s="477"/>
      <c r="AR19" s="477"/>
      <c r="AS19" s="203" t="str">
        <f t="shared" si="2"/>
        <v/>
      </c>
      <c r="AT19" s="478" t="str">
        <f t="shared" si="7"/>
        <v/>
      </c>
      <c r="AU19" s="477"/>
      <c r="AV19" s="478" t="str">
        <f t="shared" si="8"/>
        <v/>
      </c>
      <c r="AW19" s="229" t="str">
        <f t="shared" si="9"/>
        <v/>
      </c>
      <c r="AX19" s="223" t="str">
        <f t="shared" si="5"/>
        <v/>
      </c>
      <c r="AY19" s="220" t="str">
        <f>IF(OR(นักเรียน!N19="ออก",AZ19="ร",AZ19="มส",AX19=""),"",IF(เกณฑ์!$N$19="ACT",VLOOKUP(AX19,gradeact,5,TRUE),VLOOKUP(AX19,grade1,5,TRUE)))</f>
        <v/>
      </c>
      <c r="AZ19" s="305"/>
    </row>
    <row r="20" spans="2:52" ht="15.75" customHeight="1" x14ac:dyDescent="0.5">
      <c r="B20" s="18">
        <v>15</v>
      </c>
      <c r="C20" s="203" t="str">
        <f>IF(นักเรียน!C20="","",นักเรียน!C20)</f>
        <v/>
      </c>
      <c r="D20" s="593" t="str">
        <f>IF(นักเรียน!E20="","",นักเรียน!E20)</f>
        <v/>
      </c>
      <c r="E20" s="594"/>
      <c r="F20" s="312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14"/>
      <c r="AA20" s="312"/>
      <c r="AB20" s="305"/>
      <c r="AC20" s="305"/>
      <c r="AD20" s="305"/>
      <c r="AE20" s="305"/>
      <c r="AF20" s="305"/>
      <c r="AG20" s="305"/>
      <c r="AH20" s="305"/>
      <c r="AI20" s="306"/>
      <c r="AJ20" s="204" t="str">
        <f t="shared" si="0"/>
        <v/>
      </c>
      <c r="AK20" s="205" t="str">
        <f t="shared" si="3"/>
        <v/>
      </c>
      <c r="AL20" s="476"/>
      <c r="AM20" s="305"/>
      <c r="AN20" s="206" t="str">
        <f t="shared" si="1"/>
        <v/>
      </c>
      <c r="AO20" s="207" t="str">
        <f t="shared" si="6"/>
        <v/>
      </c>
      <c r="AP20" s="229" t="str">
        <f t="shared" si="4"/>
        <v/>
      </c>
      <c r="AQ20" s="477"/>
      <c r="AR20" s="477"/>
      <c r="AS20" s="203" t="str">
        <f t="shared" si="2"/>
        <v/>
      </c>
      <c r="AT20" s="478" t="str">
        <f t="shared" si="7"/>
        <v/>
      </c>
      <c r="AU20" s="477"/>
      <c r="AV20" s="478" t="str">
        <f t="shared" si="8"/>
        <v/>
      </c>
      <c r="AW20" s="229" t="str">
        <f t="shared" si="9"/>
        <v/>
      </c>
      <c r="AX20" s="223" t="str">
        <f t="shared" si="5"/>
        <v/>
      </c>
      <c r="AY20" s="220" t="str">
        <f>IF(OR(นักเรียน!N20="ออก",AZ20="ร",AZ20="มส",AX20=""),"",IF(เกณฑ์!$N$19="ACT",VLOOKUP(AX20,gradeact,5,TRUE),VLOOKUP(AX20,grade1,5,TRUE)))</f>
        <v/>
      </c>
      <c r="AZ20" s="305"/>
    </row>
    <row r="21" spans="2:52" ht="15.75" customHeight="1" x14ac:dyDescent="0.5">
      <c r="B21" s="18">
        <v>16</v>
      </c>
      <c r="C21" s="203" t="str">
        <f>IF(นักเรียน!C21="","",นักเรียน!C21)</f>
        <v/>
      </c>
      <c r="D21" s="593" t="str">
        <f>IF(นักเรียน!E21="","",นักเรียน!E21)</f>
        <v/>
      </c>
      <c r="E21" s="594"/>
      <c r="F21" s="312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14"/>
      <c r="AA21" s="312"/>
      <c r="AB21" s="305"/>
      <c r="AC21" s="305"/>
      <c r="AD21" s="305"/>
      <c r="AE21" s="305"/>
      <c r="AF21" s="305"/>
      <c r="AG21" s="305"/>
      <c r="AH21" s="305"/>
      <c r="AI21" s="306"/>
      <c r="AJ21" s="204" t="str">
        <f t="shared" si="0"/>
        <v/>
      </c>
      <c r="AK21" s="205" t="str">
        <f t="shared" si="3"/>
        <v/>
      </c>
      <c r="AL21" s="476"/>
      <c r="AM21" s="305"/>
      <c r="AN21" s="206" t="str">
        <f t="shared" si="1"/>
        <v/>
      </c>
      <c r="AO21" s="207" t="str">
        <f t="shared" si="6"/>
        <v/>
      </c>
      <c r="AP21" s="229" t="str">
        <f t="shared" si="4"/>
        <v/>
      </c>
      <c r="AQ21" s="477"/>
      <c r="AR21" s="477"/>
      <c r="AS21" s="203" t="str">
        <f t="shared" si="2"/>
        <v/>
      </c>
      <c r="AT21" s="478" t="str">
        <f t="shared" si="7"/>
        <v/>
      </c>
      <c r="AU21" s="477"/>
      <c r="AV21" s="478" t="str">
        <f t="shared" si="8"/>
        <v/>
      </c>
      <c r="AW21" s="229" t="str">
        <f t="shared" si="9"/>
        <v/>
      </c>
      <c r="AX21" s="223" t="str">
        <f t="shared" si="5"/>
        <v/>
      </c>
      <c r="AY21" s="220" t="str">
        <f>IF(OR(นักเรียน!N21="ออก",AZ21="ร",AZ21="มส",AX21=""),"",IF(เกณฑ์!$N$19="ACT",VLOOKUP(AX21,gradeact,5,TRUE),VLOOKUP(AX21,grade1,5,TRUE)))</f>
        <v/>
      </c>
      <c r="AZ21" s="305"/>
    </row>
    <row r="22" spans="2:52" ht="15.75" customHeight="1" x14ac:dyDescent="0.5">
      <c r="B22" s="18">
        <v>17</v>
      </c>
      <c r="C22" s="203" t="str">
        <f>IF(นักเรียน!C22="","",นักเรียน!C22)</f>
        <v/>
      </c>
      <c r="D22" s="593" t="str">
        <f>IF(นักเรียน!E22="","",นักเรียน!E22)</f>
        <v/>
      </c>
      <c r="E22" s="594"/>
      <c r="F22" s="312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14"/>
      <c r="AA22" s="312"/>
      <c r="AB22" s="305"/>
      <c r="AC22" s="305"/>
      <c r="AD22" s="305"/>
      <c r="AE22" s="305"/>
      <c r="AF22" s="305"/>
      <c r="AG22" s="305"/>
      <c r="AH22" s="305"/>
      <c r="AI22" s="306"/>
      <c r="AJ22" s="204" t="str">
        <f t="shared" si="0"/>
        <v/>
      </c>
      <c r="AK22" s="205" t="str">
        <f t="shared" si="3"/>
        <v/>
      </c>
      <c r="AL22" s="476"/>
      <c r="AM22" s="305"/>
      <c r="AN22" s="206" t="str">
        <f t="shared" si="1"/>
        <v/>
      </c>
      <c r="AO22" s="207" t="str">
        <f t="shared" si="6"/>
        <v/>
      </c>
      <c r="AP22" s="229" t="str">
        <f t="shared" si="4"/>
        <v/>
      </c>
      <c r="AQ22" s="477"/>
      <c r="AR22" s="477"/>
      <c r="AS22" s="203" t="str">
        <f t="shared" si="2"/>
        <v/>
      </c>
      <c r="AT22" s="478" t="str">
        <f t="shared" si="7"/>
        <v/>
      </c>
      <c r="AU22" s="477"/>
      <c r="AV22" s="478" t="str">
        <f t="shared" si="8"/>
        <v/>
      </c>
      <c r="AW22" s="229" t="str">
        <f t="shared" si="9"/>
        <v/>
      </c>
      <c r="AX22" s="223" t="str">
        <f t="shared" si="5"/>
        <v/>
      </c>
      <c r="AY22" s="220" t="str">
        <f>IF(OR(นักเรียน!N22="ออก",AZ22="ร",AZ22="มส",AX22=""),"",IF(เกณฑ์!$N$19="ACT",VLOOKUP(AX22,gradeact,5,TRUE),VLOOKUP(AX22,grade1,5,TRUE)))</f>
        <v/>
      </c>
      <c r="AZ22" s="305"/>
    </row>
    <row r="23" spans="2:52" ht="15.75" customHeight="1" x14ac:dyDescent="0.5">
      <c r="B23" s="18">
        <v>18</v>
      </c>
      <c r="C23" s="203" t="str">
        <f>IF(นักเรียน!C23="","",นักเรียน!C23)</f>
        <v/>
      </c>
      <c r="D23" s="593" t="str">
        <f>IF(นักเรียน!E23="","",นักเรียน!E23)</f>
        <v/>
      </c>
      <c r="E23" s="594"/>
      <c r="F23" s="312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  <c r="U23" s="305"/>
      <c r="V23" s="305"/>
      <c r="W23" s="305"/>
      <c r="X23" s="305"/>
      <c r="Y23" s="305"/>
      <c r="Z23" s="314"/>
      <c r="AA23" s="312"/>
      <c r="AB23" s="305"/>
      <c r="AC23" s="305"/>
      <c r="AD23" s="305"/>
      <c r="AE23" s="305"/>
      <c r="AF23" s="305"/>
      <c r="AG23" s="305"/>
      <c r="AH23" s="305"/>
      <c r="AI23" s="306"/>
      <c r="AJ23" s="204" t="str">
        <f t="shared" si="0"/>
        <v/>
      </c>
      <c r="AK23" s="205" t="str">
        <f t="shared" si="3"/>
        <v/>
      </c>
      <c r="AL23" s="476"/>
      <c r="AM23" s="305"/>
      <c r="AN23" s="206" t="str">
        <f t="shared" si="1"/>
        <v/>
      </c>
      <c r="AO23" s="207" t="str">
        <f t="shared" si="6"/>
        <v/>
      </c>
      <c r="AP23" s="229" t="str">
        <f t="shared" si="4"/>
        <v/>
      </c>
      <c r="AQ23" s="477"/>
      <c r="AR23" s="477"/>
      <c r="AS23" s="203" t="str">
        <f t="shared" si="2"/>
        <v/>
      </c>
      <c r="AT23" s="478" t="str">
        <f t="shared" si="7"/>
        <v/>
      </c>
      <c r="AU23" s="477"/>
      <c r="AV23" s="478" t="str">
        <f t="shared" si="8"/>
        <v/>
      </c>
      <c r="AW23" s="229" t="str">
        <f t="shared" si="9"/>
        <v/>
      </c>
      <c r="AX23" s="223" t="str">
        <f t="shared" si="5"/>
        <v/>
      </c>
      <c r="AY23" s="220" t="str">
        <f>IF(OR(นักเรียน!N23="ออก",AZ23="ร",AZ23="มส",AX23=""),"",IF(เกณฑ์!$N$19="ACT",VLOOKUP(AX23,gradeact,5,TRUE),VLOOKUP(AX23,grade1,5,TRUE)))</f>
        <v/>
      </c>
      <c r="AZ23" s="305"/>
    </row>
    <row r="24" spans="2:52" ht="15.75" customHeight="1" x14ac:dyDescent="0.5">
      <c r="B24" s="18">
        <v>19</v>
      </c>
      <c r="C24" s="203" t="str">
        <f>IF(นักเรียน!C24="","",นักเรียน!C24)</f>
        <v/>
      </c>
      <c r="D24" s="593" t="str">
        <f>IF(นักเรียน!E24="","",นักเรียน!E24)</f>
        <v/>
      </c>
      <c r="E24" s="594"/>
      <c r="F24" s="312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05"/>
      <c r="Y24" s="305"/>
      <c r="Z24" s="314"/>
      <c r="AA24" s="312"/>
      <c r="AB24" s="305"/>
      <c r="AC24" s="305"/>
      <c r="AD24" s="305"/>
      <c r="AE24" s="305"/>
      <c r="AF24" s="305"/>
      <c r="AG24" s="305"/>
      <c r="AH24" s="305"/>
      <c r="AI24" s="306"/>
      <c r="AJ24" s="204" t="str">
        <f t="shared" si="0"/>
        <v/>
      </c>
      <c r="AK24" s="205" t="str">
        <f t="shared" si="3"/>
        <v/>
      </c>
      <c r="AL24" s="476"/>
      <c r="AM24" s="305"/>
      <c r="AN24" s="206" t="str">
        <f t="shared" si="1"/>
        <v/>
      </c>
      <c r="AO24" s="207" t="str">
        <f t="shared" si="6"/>
        <v/>
      </c>
      <c r="AP24" s="229" t="str">
        <f t="shared" si="4"/>
        <v/>
      </c>
      <c r="AQ24" s="477"/>
      <c r="AR24" s="477"/>
      <c r="AS24" s="203" t="str">
        <f t="shared" si="2"/>
        <v/>
      </c>
      <c r="AT24" s="478" t="str">
        <f t="shared" si="7"/>
        <v/>
      </c>
      <c r="AU24" s="477"/>
      <c r="AV24" s="478" t="str">
        <f t="shared" si="8"/>
        <v/>
      </c>
      <c r="AW24" s="229" t="str">
        <f t="shared" si="9"/>
        <v/>
      </c>
      <c r="AX24" s="223" t="str">
        <f t="shared" si="5"/>
        <v/>
      </c>
      <c r="AY24" s="220" t="str">
        <f>IF(OR(นักเรียน!N24="ออก",AZ24="ร",AZ24="มส",AX24=""),"",IF(เกณฑ์!$N$19="ACT",VLOOKUP(AX24,gradeact,5,TRUE),VLOOKUP(AX24,grade1,5,TRUE)))</f>
        <v/>
      </c>
      <c r="AZ24" s="305"/>
    </row>
    <row r="25" spans="2:52" ht="15.75" customHeight="1" x14ac:dyDescent="0.5">
      <c r="B25" s="18">
        <v>20</v>
      </c>
      <c r="C25" s="203" t="str">
        <f>IF(นักเรียน!C25="","",นักเรียน!C25)</f>
        <v/>
      </c>
      <c r="D25" s="593" t="str">
        <f>IF(นักเรียน!E25="","",นักเรียน!E25)</f>
        <v/>
      </c>
      <c r="E25" s="594"/>
      <c r="F25" s="312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05"/>
      <c r="Y25" s="305"/>
      <c r="Z25" s="314"/>
      <c r="AA25" s="312"/>
      <c r="AB25" s="305"/>
      <c r="AC25" s="305"/>
      <c r="AD25" s="305"/>
      <c r="AE25" s="305"/>
      <c r="AF25" s="305"/>
      <c r="AG25" s="305"/>
      <c r="AH25" s="305"/>
      <c r="AI25" s="306"/>
      <c r="AJ25" s="204" t="str">
        <f t="shared" si="0"/>
        <v/>
      </c>
      <c r="AK25" s="205" t="str">
        <f t="shared" si="3"/>
        <v/>
      </c>
      <c r="AL25" s="476"/>
      <c r="AM25" s="305"/>
      <c r="AN25" s="206" t="str">
        <f t="shared" si="1"/>
        <v/>
      </c>
      <c r="AO25" s="207" t="str">
        <f t="shared" si="6"/>
        <v/>
      </c>
      <c r="AP25" s="229" t="str">
        <f t="shared" si="4"/>
        <v/>
      </c>
      <c r="AQ25" s="477"/>
      <c r="AR25" s="477"/>
      <c r="AS25" s="203" t="str">
        <f t="shared" si="2"/>
        <v/>
      </c>
      <c r="AT25" s="478" t="str">
        <f t="shared" si="7"/>
        <v/>
      </c>
      <c r="AU25" s="477"/>
      <c r="AV25" s="478" t="str">
        <f t="shared" si="8"/>
        <v/>
      </c>
      <c r="AW25" s="229" t="str">
        <f t="shared" si="9"/>
        <v/>
      </c>
      <c r="AX25" s="223" t="str">
        <f t="shared" si="5"/>
        <v/>
      </c>
      <c r="AY25" s="220" t="str">
        <f>IF(OR(นักเรียน!N25="ออก",AZ25="ร",AZ25="มส",AX25=""),"",IF(เกณฑ์!$N$19="ACT",VLOOKUP(AX25,gradeact,5,TRUE),VLOOKUP(AX25,grade1,5,TRUE)))</f>
        <v/>
      </c>
      <c r="AZ25" s="305"/>
    </row>
    <row r="26" spans="2:52" ht="15.75" customHeight="1" x14ac:dyDescent="0.5">
      <c r="B26" s="18">
        <v>21</v>
      </c>
      <c r="C26" s="203" t="str">
        <f>IF(นักเรียน!C26="","",นักเรียน!C26)</f>
        <v/>
      </c>
      <c r="D26" s="593" t="str">
        <f>IF(นักเรียน!E26="","",นักเรียน!E26)</f>
        <v/>
      </c>
      <c r="E26" s="594"/>
      <c r="F26" s="312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  <c r="U26" s="305"/>
      <c r="V26" s="305"/>
      <c r="W26" s="305"/>
      <c r="X26" s="305"/>
      <c r="Y26" s="305"/>
      <c r="Z26" s="314"/>
      <c r="AA26" s="312"/>
      <c r="AB26" s="305"/>
      <c r="AC26" s="305"/>
      <c r="AD26" s="305"/>
      <c r="AE26" s="305"/>
      <c r="AF26" s="305"/>
      <c r="AG26" s="305"/>
      <c r="AH26" s="305"/>
      <c r="AI26" s="306"/>
      <c r="AJ26" s="204" t="str">
        <f t="shared" si="0"/>
        <v/>
      </c>
      <c r="AK26" s="205" t="str">
        <f t="shared" si="3"/>
        <v/>
      </c>
      <c r="AL26" s="476"/>
      <c r="AM26" s="305"/>
      <c r="AN26" s="206" t="str">
        <f t="shared" si="1"/>
        <v/>
      </c>
      <c r="AO26" s="207" t="str">
        <f t="shared" si="6"/>
        <v/>
      </c>
      <c r="AP26" s="229" t="str">
        <f t="shared" si="4"/>
        <v/>
      </c>
      <c r="AQ26" s="477"/>
      <c r="AR26" s="477"/>
      <c r="AS26" s="203" t="str">
        <f t="shared" si="2"/>
        <v/>
      </c>
      <c r="AT26" s="478" t="str">
        <f t="shared" si="7"/>
        <v/>
      </c>
      <c r="AU26" s="477"/>
      <c r="AV26" s="478" t="str">
        <f t="shared" si="8"/>
        <v/>
      </c>
      <c r="AW26" s="229" t="str">
        <f t="shared" si="9"/>
        <v/>
      </c>
      <c r="AX26" s="223" t="str">
        <f t="shared" si="5"/>
        <v/>
      </c>
      <c r="AY26" s="220" t="str">
        <f>IF(OR(นักเรียน!N26="ออก",AZ26="ร",AZ26="มส",AX26=""),"",IF(เกณฑ์!$N$19="ACT",VLOOKUP(AX26,gradeact,5,TRUE),VLOOKUP(AX26,grade1,5,TRUE)))</f>
        <v/>
      </c>
      <c r="AZ26" s="305"/>
    </row>
    <row r="27" spans="2:52" ht="15.75" customHeight="1" x14ac:dyDescent="0.5">
      <c r="B27" s="18">
        <v>22</v>
      </c>
      <c r="C27" s="203" t="str">
        <f>IF(นักเรียน!C27="","",นักเรียน!C27)</f>
        <v/>
      </c>
      <c r="D27" s="593" t="str">
        <f>IF(นักเรียน!E27="","",นักเรียน!E27)</f>
        <v/>
      </c>
      <c r="E27" s="594"/>
      <c r="F27" s="312"/>
      <c r="G27" s="305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5"/>
      <c r="U27" s="305"/>
      <c r="V27" s="305"/>
      <c r="W27" s="305"/>
      <c r="X27" s="305"/>
      <c r="Y27" s="305"/>
      <c r="Z27" s="314"/>
      <c r="AA27" s="312"/>
      <c r="AB27" s="305"/>
      <c r="AC27" s="305"/>
      <c r="AD27" s="305"/>
      <c r="AE27" s="305"/>
      <c r="AF27" s="305"/>
      <c r="AG27" s="305"/>
      <c r="AH27" s="305"/>
      <c r="AI27" s="306"/>
      <c r="AJ27" s="204" t="str">
        <f t="shared" si="0"/>
        <v/>
      </c>
      <c r="AK27" s="205" t="str">
        <f t="shared" si="3"/>
        <v/>
      </c>
      <c r="AL27" s="476"/>
      <c r="AM27" s="305"/>
      <c r="AN27" s="206" t="str">
        <f t="shared" si="1"/>
        <v/>
      </c>
      <c r="AO27" s="207" t="str">
        <f t="shared" si="6"/>
        <v/>
      </c>
      <c r="AP27" s="229" t="str">
        <f t="shared" si="4"/>
        <v/>
      </c>
      <c r="AQ27" s="477"/>
      <c r="AR27" s="477"/>
      <c r="AS27" s="203" t="str">
        <f t="shared" si="2"/>
        <v/>
      </c>
      <c r="AT27" s="478" t="str">
        <f t="shared" si="7"/>
        <v/>
      </c>
      <c r="AU27" s="477"/>
      <c r="AV27" s="478" t="str">
        <f t="shared" si="8"/>
        <v/>
      </c>
      <c r="AW27" s="229" t="str">
        <f t="shared" si="9"/>
        <v/>
      </c>
      <c r="AX27" s="223" t="str">
        <f t="shared" si="5"/>
        <v/>
      </c>
      <c r="AY27" s="220" t="str">
        <f>IF(OR(นักเรียน!N27="ออก",AZ27="ร",AZ27="มส",AX27=""),"",IF(เกณฑ์!$N$19="ACT",VLOOKUP(AX27,gradeact,5,TRUE),VLOOKUP(AX27,grade1,5,TRUE)))</f>
        <v/>
      </c>
      <c r="AZ27" s="305"/>
    </row>
    <row r="28" spans="2:52" ht="15.75" customHeight="1" x14ac:dyDescent="0.5">
      <c r="B28" s="18">
        <v>23</v>
      </c>
      <c r="C28" s="203" t="str">
        <f>IF(นักเรียน!C28="","",นักเรียน!C28)</f>
        <v/>
      </c>
      <c r="D28" s="593" t="str">
        <f>IF(นักเรียน!E28="","",นักเรียน!E28)</f>
        <v/>
      </c>
      <c r="E28" s="594"/>
      <c r="F28" s="312"/>
      <c r="G28" s="305"/>
      <c r="H28" s="305"/>
      <c r="I28" s="305"/>
      <c r="J28" s="305"/>
      <c r="K28" s="305"/>
      <c r="L28" s="305"/>
      <c r="M28" s="305"/>
      <c r="N28" s="312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  <c r="Z28" s="314"/>
      <c r="AA28" s="312"/>
      <c r="AB28" s="305"/>
      <c r="AC28" s="305"/>
      <c r="AD28" s="305"/>
      <c r="AE28" s="305"/>
      <c r="AF28" s="305"/>
      <c r="AG28" s="305"/>
      <c r="AH28" s="305"/>
      <c r="AI28" s="306"/>
      <c r="AJ28" s="204" t="str">
        <f t="shared" si="0"/>
        <v/>
      </c>
      <c r="AK28" s="205" t="str">
        <f t="shared" si="3"/>
        <v/>
      </c>
      <c r="AL28" s="476"/>
      <c r="AM28" s="305"/>
      <c r="AN28" s="206" t="str">
        <f t="shared" si="1"/>
        <v/>
      </c>
      <c r="AO28" s="207" t="str">
        <f t="shared" si="6"/>
        <v/>
      </c>
      <c r="AP28" s="229" t="str">
        <f t="shared" si="4"/>
        <v/>
      </c>
      <c r="AQ28" s="477"/>
      <c r="AR28" s="477"/>
      <c r="AS28" s="203" t="str">
        <f t="shared" si="2"/>
        <v/>
      </c>
      <c r="AT28" s="478" t="str">
        <f t="shared" si="7"/>
        <v/>
      </c>
      <c r="AU28" s="477"/>
      <c r="AV28" s="478" t="str">
        <f t="shared" si="8"/>
        <v/>
      </c>
      <c r="AW28" s="229" t="str">
        <f t="shared" si="9"/>
        <v/>
      </c>
      <c r="AX28" s="223" t="str">
        <f t="shared" si="5"/>
        <v/>
      </c>
      <c r="AY28" s="220" t="str">
        <f>IF(OR(นักเรียน!N28="ออก",AZ28="ร",AZ28="มส",AX28=""),"",IF(เกณฑ์!$N$19="ACT",VLOOKUP(AX28,gradeact,5,TRUE),VLOOKUP(AX28,grade1,5,TRUE)))</f>
        <v/>
      </c>
      <c r="AZ28" s="305"/>
    </row>
    <row r="29" spans="2:52" ht="15.75" customHeight="1" x14ac:dyDescent="0.5">
      <c r="B29" s="18">
        <v>24</v>
      </c>
      <c r="C29" s="203" t="str">
        <f>IF(นักเรียน!C29="","",นักเรียน!C29)</f>
        <v/>
      </c>
      <c r="D29" s="593" t="str">
        <f>IF(นักเรียน!E29="","",นักเรียน!E29)</f>
        <v/>
      </c>
      <c r="E29" s="594"/>
      <c r="F29" s="312"/>
      <c r="G29" s="305"/>
      <c r="H29" s="305"/>
      <c r="I29" s="305"/>
      <c r="J29" s="305"/>
      <c r="K29" s="305"/>
      <c r="L29" s="305"/>
      <c r="M29" s="305"/>
      <c r="N29" s="312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/>
      <c r="Z29" s="314"/>
      <c r="AA29" s="312"/>
      <c r="AB29" s="305"/>
      <c r="AC29" s="305"/>
      <c r="AD29" s="305"/>
      <c r="AE29" s="305"/>
      <c r="AF29" s="305"/>
      <c r="AG29" s="305"/>
      <c r="AH29" s="305"/>
      <c r="AI29" s="306"/>
      <c r="AJ29" s="204" t="str">
        <f t="shared" si="0"/>
        <v/>
      </c>
      <c r="AK29" s="205" t="str">
        <f t="shared" si="3"/>
        <v/>
      </c>
      <c r="AL29" s="476"/>
      <c r="AM29" s="305"/>
      <c r="AN29" s="206" t="str">
        <f t="shared" si="1"/>
        <v/>
      </c>
      <c r="AO29" s="207" t="str">
        <f t="shared" si="6"/>
        <v/>
      </c>
      <c r="AP29" s="229" t="str">
        <f t="shared" si="4"/>
        <v/>
      </c>
      <c r="AQ29" s="477"/>
      <c r="AR29" s="477"/>
      <c r="AS29" s="203" t="str">
        <f t="shared" si="2"/>
        <v/>
      </c>
      <c r="AT29" s="478" t="str">
        <f t="shared" si="7"/>
        <v/>
      </c>
      <c r="AU29" s="477"/>
      <c r="AV29" s="478" t="str">
        <f t="shared" si="8"/>
        <v/>
      </c>
      <c r="AW29" s="229" t="str">
        <f t="shared" si="9"/>
        <v/>
      </c>
      <c r="AX29" s="223" t="str">
        <f t="shared" si="5"/>
        <v/>
      </c>
      <c r="AY29" s="220" t="str">
        <f>IF(OR(นักเรียน!N29="ออก",AZ29="ร",AZ29="มส",AX29=""),"",IF(เกณฑ์!$N$19="ACT",VLOOKUP(AX29,gradeact,5,TRUE),VLOOKUP(AX29,grade1,5,TRUE)))</f>
        <v/>
      </c>
      <c r="AZ29" s="305"/>
    </row>
    <row r="30" spans="2:52" ht="15.75" customHeight="1" x14ac:dyDescent="0.5">
      <c r="B30" s="18">
        <v>25</v>
      </c>
      <c r="C30" s="203" t="str">
        <f>IF(นักเรียน!C30="","",นักเรียน!C30)</f>
        <v/>
      </c>
      <c r="D30" s="593" t="str">
        <f>IF(นักเรียน!E30="","",นักเรียน!E30)</f>
        <v/>
      </c>
      <c r="E30" s="594"/>
      <c r="F30" s="312"/>
      <c r="G30" s="305"/>
      <c r="H30" s="305"/>
      <c r="I30" s="305"/>
      <c r="J30" s="305"/>
      <c r="K30" s="305"/>
      <c r="L30" s="305"/>
      <c r="M30" s="305"/>
      <c r="N30" s="312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14"/>
      <c r="AA30" s="312"/>
      <c r="AB30" s="305"/>
      <c r="AC30" s="305"/>
      <c r="AD30" s="305"/>
      <c r="AE30" s="305"/>
      <c r="AF30" s="305"/>
      <c r="AG30" s="305"/>
      <c r="AH30" s="305"/>
      <c r="AI30" s="306"/>
      <c r="AJ30" s="204" t="str">
        <f t="shared" si="0"/>
        <v/>
      </c>
      <c r="AK30" s="205" t="str">
        <f t="shared" si="3"/>
        <v/>
      </c>
      <c r="AL30" s="476"/>
      <c r="AM30" s="305"/>
      <c r="AN30" s="206" t="str">
        <f t="shared" si="1"/>
        <v/>
      </c>
      <c r="AO30" s="207" t="str">
        <f t="shared" si="6"/>
        <v/>
      </c>
      <c r="AP30" s="229" t="str">
        <f t="shared" si="4"/>
        <v/>
      </c>
      <c r="AQ30" s="477"/>
      <c r="AR30" s="477"/>
      <c r="AS30" s="203" t="str">
        <f t="shared" si="2"/>
        <v/>
      </c>
      <c r="AT30" s="478" t="str">
        <f t="shared" si="7"/>
        <v/>
      </c>
      <c r="AU30" s="477"/>
      <c r="AV30" s="478" t="str">
        <f t="shared" si="8"/>
        <v/>
      </c>
      <c r="AW30" s="229" t="str">
        <f t="shared" si="9"/>
        <v/>
      </c>
      <c r="AX30" s="223" t="str">
        <f t="shared" si="5"/>
        <v/>
      </c>
      <c r="AY30" s="220" t="str">
        <f>IF(OR(นักเรียน!N30="ออก",AZ30="ร",AZ30="มส",AX30=""),"",IF(เกณฑ์!$N$19="ACT",VLOOKUP(AX30,gradeact,5,TRUE),VLOOKUP(AX30,grade1,5,TRUE)))</f>
        <v/>
      </c>
      <c r="AZ30" s="305"/>
    </row>
    <row r="31" spans="2:52" ht="15.75" customHeight="1" x14ac:dyDescent="0.5">
      <c r="B31" s="18">
        <v>26</v>
      </c>
      <c r="C31" s="203" t="str">
        <f>IF(นักเรียน!C31="","",นักเรียน!C31)</f>
        <v/>
      </c>
      <c r="D31" s="593" t="str">
        <f>IF(นักเรียน!E31="","",นักเรียน!E31)</f>
        <v/>
      </c>
      <c r="E31" s="594"/>
      <c r="F31" s="312"/>
      <c r="G31" s="312"/>
      <c r="H31" s="312"/>
      <c r="I31" s="312"/>
      <c r="J31" s="312"/>
      <c r="K31" s="312"/>
      <c r="L31" s="312"/>
      <c r="M31" s="312"/>
      <c r="N31" s="312"/>
      <c r="O31" s="305"/>
      <c r="P31" s="305"/>
      <c r="Q31" s="305"/>
      <c r="R31" s="305"/>
      <c r="S31" s="305"/>
      <c r="T31" s="305"/>
      <c r="U31" s="305"/>
      <c r="V31" s="305"/>
      <c r="W31" s="305"/>
      <c r="X31" s="305"/>
      <c r="Y31" s="305"/>
      <c r="Z31" s="314"/>
      <c r="AA31" s="312"/>
      <c r="AB31" s="305"/>
      <c r="AC31" s="305"/>
      <c r="AD31" s="305"/>
      <c r="AE31" s="305"/>
      <c r="AF31" s="305"/>
      <c r="AG31" s="305"/>
      <c r="AH31" s="305"/>
      <c r="AI31" s="306"/>
      <c r="AJ31" s="204" t="str">
        <f t="shared" si="0"/>
        <v/>
      </c>
      <c r="AK31" s="205" t="str">
        <f t="shared" si="3"/>
        <v/>
      </c>
      <c r="AL31" s="476"/>
      <c r="AM31" s="305"/>
      <c r="AN31" s="206" t="str">
        <f t="shared" si="1"/>
        <v/>
      </c>
      <c r="AO31" s="207" t="str">
        <f t="shared" si="6"/>
        <v/>
      </c>
      <c r="AP31" s="229" t="str">
        <f t="shared" si="4"/>
        <v/>
      </c>
      <c r="AQ31" s="477"/>
      <c r="AR31" s="477"/>
      <c r="AS31" s="203" t="str">
        <f t="shared" si="2"/>
        <v/>
      </c>
      <c r="AT31" s="478" t="str">
        <f t="shared" si="7"/>
        <v/>
      </c>
      <c r="AU31" s="477"/>
      <c r="AV31" s="478" t="str">
        <f t="shared" si="8"/>
        <v/>
      </c>
      <c r="AW31" s="229" t="str">
        <f t="shared" si="9"/>
        <v/>
      </c>
      <c r="AX31" s="223" t="str">
        <f t="shared" si="5"/>
        <v/>
      </c>
      <c r="AY31" s="220" t="str">
        <f>IF(OR(นักเรียน!N31="ออก",AZ31="ร",AZ31="มส",AX31=""),"",IF(เกณฑ์!$N$19="ACT",VLOOKUP(AX31,gradeact,5,TRUE),VLOOKUP(AX31,grade1,5,TRUE)))</f>
        <v/>
      </c>
      <c r="AZ31" s="305"/>
    </row>
    <row r="32" spans="2:52" ht="15.75" customHeight="1" x14ac:dyDescent="0.5">
      <c r="B32" s="18">
        <v>27</v>
      </c>
      <c r="C32" s="203" t="str">
        <f>IF(นักเรียน!C32="","",นักเรียน!C32)</f>
        <v/>
      </c>
      <c r="D32" s="593" t="str">
        <f>IF(นักเรียน!E32="","",นักเรียน!E32)</f>
        <v/>
      </c>
      <c r="E32" s="594"/>
      <c r="F32" s="312"/>
      <c r="G32" s="305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14"/>
      <c r="AA32" s="312"/>
      <c r="AB32" s="305"/>
      <c r="AC32" s="305"/>
      <c r="AD32" s="305"/>
      <c r="AE32" s="305"/>
      <c r="AF32" s="305"/>
      <c r="AG32" s="305"/>
      <c r="AH32" s="305"/>
      <c r="AI32" s="306"/>
      <c r="AJ32" s="204" t="str">
        <f t="shared" si="0"/>
        <v/>
      </c>
      <c r="AK32" s="205" t="str">
        <f t="shared" si="3"/>
        <v/>
      </c>
      <c r="AL32" s="312"/>
      <c r="AM32" s="305"/>
      <c r="AN32" s="206" t="str">
        <f t="shared" si="1"/>
        <v/>
      </c>
      <c r="AO32" s="207" t="str">
        <f t="shared" si="6"/>
        <v/>
      </c>
      <c r="AP32" s="229" t="str">
        <f t="shared" si="4"/>
        <v/>
      </c>
      <c r="AQ32" s="476"/>
      <c r="AR32" s="477"/>
      <c r="AS32" s="203" t="str">
        <f t="shared" ref="AS32:AS37" si="10">IF(SUM(AQ32:AR32),SUM(AQ32:AR32),"")</f>
        <v/>
      </c>
      <c r="AT32" s="478" t="str">
        <f t="shared" si="7"/>
        <v/>
      </c>
      <c r="AU32" s="477"/>
      <c r="AV32" s="478" t="str">
        <f t="shared" si="8"/>
        <v/>
      </c>
      <c r="AW32" s="229" t="str">
        <f t="shared" si="9"/>
        <v/>
      </c>
      <c r="AX32" s="223" t="str">
        <f t="shared" si="5"/>
        <v/>
      </c>
      <c r="AY32" s="220" t="str">
        <f>IF(OR(นักเรียน!N32="ออก",AZ32="ร",AZ32="มส",AX32=""),"",IF(เกณฑ์!$N$19="ACT",VLOOKUP(AX32,gradeact,5,TRUE),VLOOKUP(AX32,grade1,5,TRUE)))</f>
        <v/>
      </c>
      <c r="AZ32" s="305"/>
    </row>
    <row r="33" spans="2:52" ht="15.75" customHeight="1" x14ac:dyDescent="0.5">
      <c r="B33" s="18">
        <v>28</v>
      </c>
      <c r="C33" s="203" t="str">
        <f>IF(นักเรียน!C33="","",นักเรียน!C33)</f>
        <v/>
      </c>
      <c r="D33" s="593" t="str">
        <f>IF(นักเรียน!E33="","",นักเรียน!E33)</f>
        <v/>
      </c>
      <c r="E33" s="594"/>
      <c r="F33" s="312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/>
      <c r="Z33" s="314"/>
      <c r="AA33" s="312"/>
      <c r="AB33" s="305"/>
      <c r="AC33" s="305"/>
      <c r="AD33" s="305"/>
      <c r="AE33" s="305"/>
      <c r="AF33" s="305"/>
      <c r="AG33" s="305"/>
      <c r="AH33" s="305"/>
      <c r="AI33" s="306"/>
      <c r="AJ33" s="204" t="str">
        <f t="shared" si="0"/>
        <v/>
      </c>
      <c r="AK33" s="205" t="str">
        <f t="shared" si="3"/>
        <v/>
      </c>
      <c r="AL33" s="312"/>
      <c r="AM33" s="305"/>
      <c r="AN33" s="206" t="str">
        <f t="shared" si="1"/>
        <v/>
      </c>
      <c r="AO33" s="207" t="str">
        <f t="shared" si="6"/>
        <v/>
      </c>
      <c r="AP33" s="229" t="str">
        <f t="shared" si="4"/>
        <v/>
      </c>
      <c r="AQ33" s="476"/>
      <c r="AR33" s="477"/>
      <c r="AS33" s="203" t="str">
        <f t="shared" si="10"/>
        <v/>
      </c>
      <c r="AT33" s="478" t="str">
        <f t="shared" si="7"/>
        <v/>
      </c>
      <c r="AU33" s="477"/>
      <c r="AV33" s="478" t="str">
        <f t="shared" si="8"/>
        <v/>
      </c>
      <c r="AW33" s="229" t="str">
        <f t="shared" si="9"/>
        <v/>
      </c>
      <c r="AX33" s="223" t="str">
        <f t="shared" si="5"/>
        <v/>
      </c>
      <c r="AY33" s="220" t="str">
        <f>IF(OR(นักเรียน!N33="ออก",AZ33="ร",AZ33="มส",AX33=""),"",IF(เกณฑ์!$N$19="ACT",VLOOKUP(AX33,gradeact,5,TRUE),VLOOKUP(AX33,grade1,5,TRUE)))</f>
        <v/>
      </c>
      <c r="AZ33" s="305"/>
    </row>
    <row r="34" spans="2:52" ht="15.75" customHeight="1" x14ac:dyDescent="0.5">
      <c r="B34" s="18">
        <v>29</v>
      </c>
      <c r="C34" s="203" t="str">
        <f>IF(นักเรียน!C34="","",นักเรียน!C34)</f>
        <v/>
      </c>
      <c r="D34" s="593" t="str">
        <f>IF(นักเรียน!E34="","",นักเรียน!E34)</f>
        <v/>
      </c>
      <c r="E34" s="594"/>
      <c r="F34" s="312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05"/>
      <c r="Y34" s="305"/>
      <c r="Z34" s="314"/>
      <c r="AA34" s="312"/>
      <c r="AB34" s="305"/>
      <c r="AC34" s="305"/>
      <c r="AD34" s="305"/>
      <c r="AE34" s="305"/>
      <c r="AF34" s="305"/>
      <c r="AG34" s="305"/>
      <c r="AH34" s="305"/>
      <c r="AI34" s="306"/>
      <c r="AJ34" s="204" t="str">
        <f t="shared" si="0"/>
        <v/>
      </c>
      <c r="AK34" s="205" t="str">
        <f t="shared" si="3"/>
        <v/>
      </c>
      <c r="AL34" s="312"/>
      <c r="AM34" s="305"/>
      <c r="AN34" s="206" t="str">
        <f t="shared" si="1"/>
        <v/>
      </c>
      <c r="AO34" s="207" t="str">
        <f t="shared" si="6"/>
        <v/>
      </c>
      <c r="AP34" s="229" t="str">
        <f t="shared" si="4"/>
        <v/>
      </c>
      <c r="AQ34" s="476"/>
      <c r="AR34" s="477"/>
      <c r="AS34" s="203" t="str">
        <f t="shared" si="10"/>
        <v/>
      </c>
      <c r="AT34" s="478" t="str">
        <f t="shared" si="7"/>
        <v/>
      </c>
      <c r="AU34" s="477"/>
      <c r="AV34" s="478" t="str">
        <f t="shared" si="8"/>
        <v/>
      </c>
      <c r="AW34" s="229" t="str">
        <f t="shared" si="9"/>
        <v/>
      </c>
      <c r="AX34" s="223" t="str">
        <f t="shared" si="5"/>
        <v/>
      </c>
      <c r="AY34" s="220" t="str">
        <f>IF(OR(นักเรียน!N34="ออก",AZ34="ร",AZ34="มส",AX34=""),"",IF(เกณฑ์!$N$19="ACT",VLOOKUP(AX34,gradeact,5,TRUE),VLOOKUP(AX34,grade1,5,TRUE)))</f>
        <v/>
      </c>
      <c r="AZ34" s="305"/>
    </row>
    <row r="35" spans="2:52" ht="15.75" customHeight="1" x14ac:dyDescent="0.5">
      <c r="B35" s="18">
        <v>30</v>
      </c>
      <c r="C35" s="203" t="str">
        <f>IF(นักเรียน!C35="","",นักเรียน!C35)</f>
        <v/>
      </c>
      <c r="D35" s="593" t="str">
        <f>IF(นักเรียน!E35="","",นักเรียน!E35)</f>
        <v/>
      </c>
      <c r="E35" s="594"/>
      <c r="F35" s="312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5"/>
      <c r="V35" s="305"/>
      <c r="W35" s="305"/>
      <c r="X35" s="305"/>
      <c r="Y35" s="305"/>
      <c r="Z35" s="314"/>
      <c r="AA35" s="312"/>
      <c r="AB35" s="305"/>
      <c r="AC35" s="305"/>
      <c r="AD35" s="305"/>
      <c r="AE35" s="305"/>
      <c r="AF35" s="305"/>
      <c r="AG35" s="305"/>
      <c r="AH35" s="305"/>
      <c r="AI35" s="306"/>
      <c r="AJ35" s="204" t="str">
        <f t="shared" si="0"/>
        <v/>
      </c>
      <c r="AK35" s="205" t="str">
        <f t="shared" si="3"/>
        <v/>
      </c>
      <c r="AL35" s="312"/>
      <c r="AM35" s="305"/>
      <c r="AN35" s="206" t="str">
        <f t="shared" si="1"/>
        <v/>
      </c>
      <c r="AO35" s="207" t="str">
        <f t="shared" si="6"/>
        <v/>
      </c>
      <c r="AP35" s="229" t="str">
        <f t="shared" si="4"/>
        <v/>
      </c>
      <c r="AQ35" s="476"/>
      <c r="AR35" s="477"/>
      <c r="AS35" s="203" t="str">
        <f t="shared" si="10"/>
        <v/>
      </c>
      <c r="AT35" s="478" t="str">
        <f t="shared" si="7"/>
        <v/>
      </c>
      <c r="AU35" s="477"/>
      <c r="AV35" s="478" t="str">
        <f t="shared" si="8"/>
        <v/>
      </c>
      <c r="AW35" s="229" t="str">
        <f t="shared" si="9"/>
        <v/>
      </c>
      <c r="AX35" s="223" t="str">
        <f t="shared" si="5"/>
        <v/>
      </c>
      <c r="AY35" s="220" t="str">
        <f>IF(OR(นักเรียน!N35="ออก",AZ35="ร",AZ35="มส",AX35=""),"",IF(เกณฑ์!$N$19="ACT",VLOOKUP(AX35,gradeact,5,TRUE),VLOOKUP(AX35,grade1,5,TRUE)))</f>
        <v/>
      </c>
      <c r="AZ35" s="305"/>
    </row>
    <row r="36" spans="2:52" ht="15.75" customHeight="1" x14ac:dyDescent="0.5">
      <c r="B36" s="18">
        <v>31</v>
      </c>
      <c r="C36" s="203" t="str">
        <f>IF(นักเรียน!C36="","",นักเรียน!C36)</f>
        <v/>
      </c>
      <c r="D36" s="593" t="str">
        <f>IF(นักเรียน!E36="","",นักเรียน!E36)</f>
        <v/>
      </c>
      <c r="E36" s="594"/>
      <c r="F36" s="312"/>
      <c r="G36" s="305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305"/>
      <c r="Y36" s="305"/>
      <c r="Z36" s="314"/>
      <c r="AA36" s="312"/>
      <c r="AB36" s="305"/>
      <c r="AC36" s="305"/>
      <c r="AD36" s="305"/>
      <c r="AE36" s="305"/>
      <c r="AF36" s="305"/>
      <c r="AG36" s="305"/>
      <c r="AH36" s="305"/>
      <c r="AI36" s="306"/>
      <c r="AJ36" s="204" t="str">
        <f t="shared" si="0"/>
        <v/>
      </c>
      <c r="AK36" s="205" t="str">
        <f t="shared" si="3"/>
        <v/>
      </c>
      <c r="AL36" s="312"/>
      <c r="AM36" s="305"/>
      <c r="AN36" s="206" t="str">
        <f t="shared" si="1"/>
        <v/>
      </c>
      <c r="AO36" s="207" t="str">
        <f t="shared" si="6"/>
        <v/>
      </c>
      <c r="AP36" s="229" t="str">
        <f t="shared" si="4"/>
        <v/>
      </c>
      <c r="AQ36" s="476"/>
      <c r="AR36" s="477"/>
      <c r="AS36" s="203" t="str">
        <f t="shared" si="10"/>
        <v/>
      </c>
      <c r="AT36" s="478" t="str">
        <f t="shared" si="7"/>
        <v/>
      </c>
      <c r="AU36" s="477"/>
      <c r="AV36" s="478" t="str">
        <f t="shared" si="8"/>
        <v/>
      </c>
      <c r="AW36" s="229" t="str">
        <f t="shared" si="9"/>
        <v/>
      </c>
      <c r="AX36" s="223" t="str">
        <f t="shared" si="5"/>
        <v/>
      </c>
      <c r="AY36" s="220" t="str">
        <f>IF(OR(นักเรียน!N36="ออก",AZ36="ร",AZ36="มส",AX36=""),"",IF(เกณฑ์!$N$19="ACT",VLOOKUP(AX36,gradeact,5,TRUE),VLOOKUP(AX36,grade1,5,TRUE)))</f>
        <v/>
      </c>
      <c r="AZ36" s="305"/>
    </row>
    <row r="37" spans="2:52" ht="15.75" customHeight="1" x14ac:dyDescent="0.5">
      <c r="B37" s="18">
        <v>32</v>
      </c>
      <c r="C37" s="203" t="str">
        <f>IF(นักเรียน!C37="","",นักเรียน!C37)</f>
        <v/>
      </c>
      <c r="D37" s="593" t="str">
        <f>IF(นักเรียน!E37="","",นักเรียน!E37)</f>
        <v/>
      </c>
      <c r="E37" s="594"/>
      <c r="F37" s="312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05"/>
      <c r="Y37" s="305"/>
      <c r="Z37" s="314"/>
      <c r="AA37" s="312"/>
      <c r="AB37" s="305"/>
      <c r="AC37" s="305"/>
      <c r="AD37" s="305"/>
      <c r="AE37" s="305"/>
      <c r="AF37" s="305"/>
      <c r="AG37" s="305"/>
      <c r="AH37" s="305"/>
      <c r="AI37" s="306"/>
      <c r="AJ37" s="204" t="str">
        <f t="shared" ref="AJ37:AJ55" si="11">IF(SUM(F37:AI37),SUM(F37:AI37),"")</f>
        <v/>
      </c>
      <c r="AK37" s="205" t="str">
        <f t="shared" si="3"/>
        <v/>
      </c>
      <c r="AL37" s="312"/>
      <c r="AM37" s="305"/>
      <c r="AN37" s="206" t="str">
        <f t="shared" ref="AN37:AN55" si="12">IF(SUM(AL37:AM37),SUM(AL37:AM37),"")</f>
        <v/>
      </c>
      <c r="AO37" s="207" t="str">
        <f t="shared" si="6"/>
        <v/>
      </c>
      <c r="AP37" s="229" t="str">
        <f t="shared" si="4"/>
        <v/>
      </c>
      <c r="AQ37" s="476"/>
      <c r="AR37" s="477"/>
      <c r="AS37" s="203" t="str">
        <f t="shared" si="10"/>
        <v/>
      </c>
      <c r="AT37" s="478" t="str">
        <f t="shared" si="7"/>
        <v/>
      </c>
      <c r="AU37" s="477"/>
      <c r="AV37" s="478" t="str">
        <f t="shared" si="8"/>
        <v/>
      </c>
      <c r="AW37" s="229" t="str">
        <f t="shared" si="9"/>
        <v/>
      </c>
      <c r="AX37" s="223" t="str">
        <f t="shared" si="5"/>
        <v/>
      </c>
      <c r="AY37" s="220" t="str">
        <f>IF(OR(นักเรียน!N37="ออก",AZ37="ร",AZ37="มส",AX37=""),"",IF(เกณฑ์!$N$19="ACT",VLOOKUP(AX37,gradeact,5,TRUE),VLOOKUP(AX37,grade1,5,TRUE)))</f>
        <v/>
      </c>
      <c r="AZ37" s="305"/>
    </row>
    <row r="38" spans="2:52" ht="15.75" customHeight="1" x14ac:dyDescent="0.5">
      <c r="B38" s="18">
        <v>33</v>
      </c>
      <c r="C38" s="203" t="str">
        <f>IF(นักเรียน!C38="","",นักเรียน!C38)</f>
        <v/>
      </c>
      <c r="D38" s="593" t="str">
        <f>IF(นักเรียน!E38="","",นักเรียน!E38)</f>
        <v/>
      </c>
      <c r="E38" s="594"/>
      <c r="F38" s="312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14"/>
      <c r="AA38" s="312"/>
      <c r="AB38" s="305"/>
      <c r="AC38" s="305"/>
      <c r="AD38" s="305"/>
      <c r="AE38" s="305"/>
      <c r="AF38" s="305"/>
      <c r="AG38" s="305"/>
      <c r="AH38" s="305"/>
      <c r="AI38" s="306"/>
      <c r="AJ38" s="204" t="str">
        <f t="shared" si="11"/>
        <v/>
      </c>
      <c r="AK38" s="205" t="str">
        <f t="shared" si="3"/>
        <v/>
      </c>
      <c r="AL38" s="312"/>
      <c r="AM38" s="305"/>
      <c r="AN38" s="206" t="str">
        <f t="shared" si="12"/>
        <v/>
      </c>
      <c r="AO38" s="207" t="str">
        <f t="shared" si="6"/>
        <v/>
      </c>
      <c r="AP38" s="229" t="str">
        <f t="shared" ref="AP38:AP55" si="13">IF(SUM(AK38,AO38),SUM(AK38,AO38),"")</f>
        <v/>
      </c>
      <c r="AQ38" s="476"/>
      <c r="AR38" s="477"/>
      <c r="AS38" s="203" t="str">
        <f t="shared" ref="AS38:AS55" si="14">IF(SUM(AQ38:AR38),SUM(AQ38:AR38),"")</f>
        <v/>
      </c>
      <c r="AT38" s="478" t="str">
        <f t="shared" si="7"/>
        <v/>
      </c>
      <c r="AU38" s="477"/>
      <c r="AV38" s="478" t="str">
        <f t="shared" si="8"/>
        <v/>
      </c>
      <c r="AW38" s="229" t="str">
        <f t="shared" si="9"/>
        <v/>
      </c>
      <c r="AX38" s="223" t="str">
        <f t="shared" ref="AX38:AX55" si="15">IF(SUM(AP38,AW38),SUM(AP38,AW38),"")</f>
        <v/>
      </c>
      <c r="AY38" s="220" t="str">
        <f>IF(OR(นักเรียน!N38="ออก",AZ38="ร",AZ38="มส",AX38=""),"",IF(เกณฑ์!$N$19="ACT",VLOOKUP(AX38,gradeact,5,TRUE),VLOOKUP(AX38,grade1,5,TRUE)))</f>
        <v/>
      </c>
      <c r="AZ38" s="305"/>
    </row>
    <row r="39" spans="2:52" ht="15.75" customHeight="1" x14ac:dyDescent="0.5">
      <c r="B39" s="18">
        <v>34</v>
      </c>
      <c r="C39" s="203" t="str">
        <f>IF(นักเรียน!C39="","",นักเรียน!C39)</f>
        <v/>
      </c>
      <c r="D39" s="593" t="str">
        <f>IF(นักเรียน!E39="","",นักเรียน!E39)</f>
        <v/>
      </c>
      <c r="E39" s="594"/>
      <c r="F39" s="312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5"/>
      <c r="V39" s="305"/>
      <c r="W39" s="305"/>
      <c r="X39" s="305"/>
      <c r="Y39" s="305"/>
      <c r="Z39" s="314"/>
      <c r="AA39" s="312"/>
      <c r="AB39" s="305"/>
      <c r="AC39" s="305"/>
      <c r="AD39" s="305"/>
      <c r="AE39" s="305"/>
      <c r="AF39" s="305"/>
      <c r="AG39" s="305"/>
      <c r="AH39" s="305"/>
      <c r="AI39" s="306"/>
      <c r="AJ39" s="204" t="str">
        <f t="shared" si="11"/>
        <v/>
      </c>
      <c r="AK39" s="205" t="str">
        <f t="shared" si="3"/>
        <v/>
      </c>
      <c r="AL39" s="312"/>
      <c r="AM39" s="305"/>
      <c r="AN39" s="206" t="str">
        <f t="shared" si="12"/>
        <v/>
      </c>
      <c r="AO39" s="207" t="str">
        <f t="shared" si="6"/>
        <v/>
      </c>
      <c r="AP39" s="229" t="str">
        <f t="shared" si="13"/>
        <v/>
      </c>
      <c r="AQ39" s="476"/>
      <c r="AR39" s="477"/>
      <c r="AS39" s="203" t="str">
        <f t="shared" si="14"/>
        <v/>
      </c>
      <c r="AT39" s="478" t="str">
        <f t="shared" si="7"/>
        <v/>
      </c>
      <c r="AU39" s="477"/>
      <c r="AV39" s="478" t="str">
        <f t="shared" si="8"/>
        <v/>
      </c>
      <c r="AW39" s="229" t="str">
        <f t="shared" si="9"/>
        <v/>
      </c>
      <c r="AX39" s="223" t="str">
        <f t="shared" si="15"/>
        <v/>
      </c>
      <c r="AY39" s="220" t="str">
        <f>IF(OR(นักเรียน!N39="ออก",AZ39="ร",AZ39="มส",AX39=""),"",IF(เกณฑ์!$N$19="ACT",VLOOKUP(AX39,gradeact,5,TRUE),VLOOKUP(AX39,grade1,5,TRUE)))</f>
        <v/>
      </c>
      <c r="AZ39" s="305"/>
    </row>
    <row r="40" spans="2:52" ht="15.75" customHeight="1" x14ac:dyDescent="0.5">
      <c r="B40" s="18">
        <v>35</v>
      </c>
      <c r="C40" s="203" t="str">
        <f>IF(นักเรียน!C40="","",นักเรียน!C40)</f>
        <v/>
      </c>
      <c r="D40" s="593" t="str">
        <f>IF(นักเรียน!E40="","",นักเรียน!E40)</f>
        <v/>
      </c>
      <c r="E40" s="594"/>
      <c r="F40" s="312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14"/>
      <c r="AA40" s="312"/>
      <c r="AB40" s="305"/>
      <c r="AC40" s="305"/>
      <c r="AD40" s="305"/>
      <c r="AE40" s="305"/>
      <c r="AF40" s="305"/>
      <c r="AG40" s="305"/>
      <c r="AH40" s="305"/>
      <c r="AI40" s="306"/>
      <c r="AJ40" s="204" t="str">
        <f t="shared" si="11"/>
        <v/>
      </c>
      <c r="AK40" s="205" t="str">
        <f t="shared" si="3"/>
        <v/>
      </c>
      <c r="AL40" s="312"/>
      <c r="AM40" s="305"/>
      <c r="AN40" s="206" t="str">
        <f t="shared" si="12"/>
        <v/>
      </c>
      <c r="AO40" s="207" t="str">
        <f t="shared" si="6"/>
        <v/>
      </c>
      <c r="AP40" s="229" t="str">
        <f t="shared" si="13"/>
        <v/>
      </c>
      <c r="AQ40" s="476"/>
      <c r="AR40" s="477"/>
      <c r="AS40" s="203" t="str">
        <f t="shared" si="14"/>
        <v/>
      </c>
      <c r="AT40" s="478" t="str">
        <f t="shared" si="7"/>
        <v/>
      </c>
      <c r="AU40" s="477"/>
      <c r="AV40" s="478" t="str">
        <f t="shared" si="8"/>
        <v/>
      </c>
      <c r="AW40" s="229" t="str">
        <f t="shared" si="9"/>
        <v/>
      </c>
      <c r="AX40" s="223" t="str">
        <f t="shared" si="15"/>
        <v/>
      </c>
      <c r="AY40" s="220" t="str">
        <f>IF(OR(นักเรียน!N40="ออก",AZ40="ร",AZ40="มส",AX40=""),"",IF(เกณฑ์!$N$19="ACT",VLOOKUP(AX40,gradeact,5,TRUE),VLOOKUP(AX40,grade1,5,TRUE)))</f>
        <v/>
      </c>
      <c r="AZ40" s="305"/>
    </row>
    <row r="41" spans="2:52" ht="15.75" customHeight="1" x14ac:dyDescent="0.5">
      <c r="B41" s="18">
        <v>36</v>
      </c>
      <c r="C41" s="203" t="str">
        <f>IF(นักเรียน!C41="","",นักเรียน!C41)</f>
        <v/>
      </c>
      <c r="D41" s="593" t="str">
        <f>IF(นักเรียน!E41="","",นักเรียน!E41)</f>
        <v/>
      </c>
      <c r="E41" s="594"/>
      <c r="F41" s="312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14"/>
      <c r="AA41" s="312"/>
      <c r="AB41" s="305"/>
      <c r="AC41" s="305"/>
      <c r="AD41" s="305"/>
      <c r="AE41" s="305"/>
      <c r="AF41" s="305"/>
      <c r="AG41" s="305"/>
      <c r="AH41" s="305"/>
      <c r="AI41" s="306"/>
      <c r="AJ41" s="204" t="str">
        <f t="shared" si="11"/>
        <v/>
      </c>
      <c r="AK41" s="205" t="str">
        <f t="shared" si="3"/>
        <v/>
      </c>
      <c r="AL41" s="312"/>
      <c r="AM41" s="305"/>
      <c r="AN41" s="206" t="str">
        <f t="shared" si="12"/>
        <v/>
      </c>
      <c r="AO41" s="207" t="str">
        <f t="shared" si="6"/>
        <v/>
      </c>
      <c r="AP41" s="229" t="str">
        <f t="shared" si="13"/>
        <v/>
      </c>
      <c r="AQ41" s="476"/>
      <c r="AR41" s="477"/>
      <c r="AS41" s="203" t="str">
        <f t="shared" si="14"/>
        <v/>
      </c>
      <c r="AT41" s="478" t="str">
        <f t="shared" si="7"/>
        <v/>
      </c>
      <c r="AU41" s="477"/>
      <c r="AV41" s="478" t="str">
        <f t="shared" si="8"/>
        <v/>
      </c>
      <c r="AW41" s="229" t="str">
        <f t="shared" si="9"/>
        <v/>
      </c>
      <c r="AX41" s="223" t="str">
        <f t="shared" si="15"/>
        <v/>
      </c>
      <c r="AY41" s="220" t="str">
        <f>IF(OR(นักเรียน!N41="ออก",AZ41="ร",AZ41="มส",AX41=""),"",IF(เกณฑ์!$N$19="ACT",VLOOKUP(AX41,gradeact,5,TRUE),VLOOKUP(AX41,grade1,5,TRUE)))</f>
        <v/>
      </c>
      <c r="AZ41" s="305"/>
    </row>
    <row r="42" spans="2:52" ht="15.75" customHeight="1" x14ac:dyDescent="0.5">
      <c r="B42" s="18">
        <v>37</v>
      </c>
      <c r="C42" s="203" t="str">
        <f>IF(นักเรียน!C42="","",นักเรียน!C42)</f>
        <v/>
      </c>
      <c r="D42" s="593" t="str">
        <f>IF(นักเรียน!E42="","",นักเรียน!E42)</f>
        <v/>
      </c>
      <c r="E42" s="594"/>
      <c r="F42" s="312"/>
      <c r="G42" s="305"/>
      <c r="H42" s="305"/>
      <c r="I42" s="305"/>
      <c r="J42" s="305"/>
      <c r="K42" s="305"/>
      <c r="L42" s="305"/>
      <c r="M42" s="305"/>
      <c r="N42" s="305"/>
      <c r="O42" s="305"/>
      <c r="P42" s="305"/>
      <c r="Q42" s="305"/>
      <c r="R42" s="305"/>
      <c r="S42" s="305"/>
      <c r="T42" s="305"/>
      <c r="U42" s="305"/>
      <c r="V42" s="305"/>
      <c r="W42" s="305"/>
      <c r="X42" s="305"/>
      <c r="Y42" s="305"/>
      <c r="Z42" s="314"/>
      <c r="AA42" s="312"/>
      <c r="AB42" s="305"/>
      <c r="AC42" s="305"/>
      <c r="AD42" s="305"/>
      <c r="AE42" s="305"/>
      <c r="AF42" s="305"/>
      <c r="AG42" s="305"/>
      <c r="AH42" s="305"/>
      <c r="AI42" s="306"/>
      <c r="AJ42" s="204" t="str">
        <f t="shared" si="11"/>
        <v/>
      </c>
      <c r="AK42" s="205" t="str">
        <f t="shared" si="3"/>
        <v/>
      </c>
      <c r="AL42" s="312"/>
      <c r="AM42" s="305"/>
      <c r="AN42" s="206" t="str">
        <f t="shared" si="12"/>
        <v/>
      </c>
      <c r="AO42" s="207" t="str">
        <f t="shared" si="6"/>
        <v/>
      </c>
      <c r="AP42" s="229" t="str">
        <f t="shared" si="13"/>
        <v/>
      </c>
      <c r="AQ42" s="476"/>
      <c r="AR42" s="477"/>
      <c r="AS42" s="203" t="str">
        <f t="shared" si="14"/>
        <v/>
      </c>
      <c r="AT42" s="478" t="str">
        <f t="shared" si="7"/>
        <v/>
      </c>
      <c r="AU42" s="477"/>
      <c r="AV42" s="478" t="str">
        <f t="shared" si="8"/>
        <v/>
      </c>
      <c r="AW42" s="229" t="str">
        <f t="shared" si="9"/>
        <v/>
      </c>
      <c r="AX42" s="223" t="str">
        <f t="shared" si="15"/>
        <v/>
      </c>
      <c r="AY42" s="220" t="str">
        <f>IF(OR(นักเรียน!N42="ออก",AZ42="ร",AZ42="มส",AX42=""),"",IF(เกณฑ์!$N$19="ACT",VLOOKUP(AX42,gradeact,5,TRUE),VLOOKUP(AX42,grade1,5,TRUE)))</f>
        <v/>
      </c>
      <c r="AZ42" s="305"/>
    </row>
    <row r="43" spans="2:52" ht="15.75" customHeight="1" x14ac:dyDescent="0.5">
      <c r="B43" s="18">
        <v>38</v>
      </c>
      <c r="C43" s="203" t="str">
        <f>IF(นักเรียน!C43="","",นักเรียน!C43)</f>
        <v/>
      </c>
      <c r="D43" s="593" t="str">
        <f>IF(นักเรียน!E43="","",นักเรียน!E43)</f>
        <v/>
      </c>
      <c r="E43" s="594"/>
      <c r="F43" s="312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305"/>
      <c r="W43" s="305"/>
      <c r="X43" s="305"/>
      <c r="Y43" s="305"/>
      <c r="Z43" s="314"/>
      <c r="AA43" s="312"/>
      <c r="AB43" s="305"/>
      <c r="AC43" s="305"/>
      <c r="AD43" s="305"/>
      <c r="AE43" s="305"/>
      <c r="AF43" s="305"/>
      <c r="AG43" s="305"/>
      <c r="AH43" s="305"/>
      <c r="AI43" s="306"/>
      <c r="AJ43" s="204" t="str">
        <f t="shared" si="11"/>
        <v/>
      </c>
      <c r="AK43" s="205" t="str">
        <f t="shared" si="3"/>
        <v/>
      </c>
      <c r="AL43" s="312"/>
      <c r="AM43" s="305"/>
      <c r="AN43" s="206" t="str">
        <f t="shared" si="12"/>
        <v/>
      </c>
      <c r="AO43" s="207" t="str">
        <f t="shared" si="6"/>
        <v/>
      </c>
      <c r="AP43" s="229" t="str">
        <f t="shared" si="13"/>
        <v/>
      </c>
      <c r="AQ43" s="476"/>
      <c r="AR43" s="477"/>
      <c r="AS43" s="203" t="str">
        <f t="shared" si="14"/>
        <v/>
      </c>
      <c r="AT43" s="478" t="str">
        <f t="shared" si="7"/>
        <v/>
      </c>
      <c r="AU43" s="477"/>
      <c r="AV43" s="478" t="str">
        <f t="shared" si="8"/>
        <v/>
      </c>
      <c r="AW43" s="229" t="str">
        <f t="shared" si="9"/>
        <v/>
      </c>
      <c r="AX43" s="223" t="str">
        <f t="shared" si="15"/>
        <v/>
      </c>
      <c r="AY43" s="220" t="str">
        <f>IF(OR(นักเรียน!N43="ออก",AZ43="ร",AZ43="มส",AX43=""),"",IF(เกณฑ์!$N$19="ACT",VLOOKUP(AX43,gradeact,5,TRUE),VLOOKUP(AX43,grade1,5,TRUE)))</f>
        <v/>
      </c>
      <c r="AZ43" s="305"/>
    </row>
    <row r="44" spans="2:52" ht="15.75" customHeight="1" x14ac:dyDescent="0.5">
      <c r="B44" s="18">
        <v>39</v>
      </c>
      <c r="C44" s="203" t="str">
        <f>IF(นักเรียน!C44="","",นักเรียน!C44)</f>
        <v/>
      </c>
      <c r="D44" s="593" t="str">
        <f>IF(นักเรียน!E44="","",นักเรียน!E44)</f>
        <v/>
      </c>
      <c r="E44" s="594"/>
      <c r="F44" s="312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305"/>
      <c r="W44" s="305"/>
      <c r="X44" s="305"/>
      <c r="Y44" s="305"/>
      <c r="Z44" s="314"/>
      <c r="AA44" s="312"/>
      <c r="AB44" s="305"/>
      <c r="AC44" s="305"/>
      <c r="AD44" s="305"/>
      <c r="AE44" s="305"/>
      <c r="AF44" s="305"/>
      <c r="AG44" s="305"/>
      <c r="AH44" s="305"/>
      <c r="AI44" s="306"/>
      <c r="AJ44" s="204" t="str">
        <f t="shared" si="11"/>
        <v/>
      </c>
      <c r="AK44" s="205" t="str">
        <f t="shared" si="3"/>
        <v/>
      </c>
      <c r="AL44" s="312"/>
      <c r="AM44" s="305"/>
      <c r="AN44" s="206" t="str">
        <f t="shared" si="12"/>
        <v/>
      </c>
      <c r="AO44" s="207" t="str">
        <f t="shared" si="6"/>
        <v/>
      </c>
      <c r="AP44" s="229" t="str">
        <f t="shared" si="13"/>
        <v/>
      </c>
      <c r="AQ44" s="476"/>
      <c r="AR44" s="477"/>
      <c r="AS44" s="203" t="str">
        <f t="shared" si="14"/>
        <v/>
      </c>
      <c r="AT44" s="478" t="str">
        <f t="shared" si="7"/>
        <v/>
      </c>
      <c r="AU44" s="477"/>
      <c r="AV44" s="478" t="str">
        <f t="shared" si="8"/>
        <v/>
      </c>
      <c r="AW44" s="229" t="str">
        <f t="shared" si="9"/>
        <v/>
      </c>
      <c r="AX44" s="223" t="str">
        <f t="shared" si="15"/>
        <v/>
      </c>
      <c r="AY44" s="220" t="str">
        <f>IF(OR(นักเรียน!N44="ออก",AZ44="ร",AZ44="มส",AX44=""),"",IF(เกณฑ์!$N$19="ACT",VLOOKUP(AX44,gradeact,5,TRUE),VLOOKUP(AX44,grade1,5,TRUE)))</f>
        <v/>
      </c>
      <c r="AZ44" s="305"/>
    </row>
    <row r="45" spans="2:52" ht="15.75" customHeight="1" x14ac:dyDescent="0.5">
      <c r="B45" s="18">
        <v>40</v>
      </c>
      <c r="C45" s="203" t="str">
        <f>IF(นักเรียน!C45="","",นักเรียน!C45)</f>
        <v/>
      </c>
      <c r="D45" s="593" t="str">
        <f>IF(นักเรียน!E45="","",นักเรียน!E45)</f>
        <v/>
      </c>
      <c r="E45" s="594"/>
      <c r="F45" s="312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/>
      <c r="Z45" s="314"/>
      <c r="AA45" s="312"/>
      <c r="AB45" s="305"/>
      <c r="AC45" s="305"/>
      <c r="AD45" s="305"/>
      <c r="AE45" s="305"/>
      <c r="AF45" s="305"/>
      <c r="AG45" s="305"/>
      <c r="AH45" s="305"/>
      <c r="AI45" s="306"/>
      <c r="AJ45" s="204" t="str">
        <f t="shared" si="11"/>
        <v/>
      </c>
      <c r="AK45" s="205" t="str">
        <f t="shared" si="3"/>
        <v/>
      </c>
      <c r="AL45" s="312"/>
      <c r="AM45" s="305"/>
      <c r="AN45" s="206" t="str">
        <f t="shared" si="12"/>
        <v/>
      </c>
      <c r="AO45" s="207" t="str">
        <f t="shared" si="6"/>
        <v/>
      </c>
      <c r="AP45" s="229" t="str">
        <f t="shared" si="13"/>
        <v/>
      </c>
      <c r="AQ45" s="476"/>
      <c r="AR45" s="477"/>
      <c r="AS45" s="203" t="str">
        <f t="shared" si="14"/>
        <v/>
      </c>
      <c r="AT45" s="478" t="str">
        <f t="shared" si="7"/>
        <v/>
      </c>
      <c r="AU45" s="477"/>
      <c r="AV45" s="478" t="str">
        <f t="shared" si="8"/>
        <v/>
      </c>
      <c r="AW45" s="229" t="str">
        <f t="shared" si="9"/>
        <v/>
      </c>
      <c r="AX45" s="223" t="str">
        <f t="shared" si="15"/>
        <v/>
      </c>
      <c r="AY45" s="220" t="str">
        <f>IF(OR(นักเรียน!N45="ออก",AZ45="ร",AZ45="มส",AX45=""),"",IF(เกณฑ์!$N$19="ACT",VLOOKUP(AX45,gradeact,5,TRUE),VLOOKUP(AX45,grade1,5,TRUE)))</f>
        <v/>
      </c>
      <c r="AZ45" s="305"/>
    </row>
    <row r="46" spans="2:52" ht="15.75" customHeight="1" x14ac:dyDescent="0.5">
      <c r="B46" s="18">
        <v>41</v>
      </c>
      <c r="C46" s="203" t="str">
        <f>IF(นักเรียน!C46="","",นักเรียน!C46)</f>
        <v/>
      </c>
      <c r="D46" s="593" t="str">
        <f>IF(นักเรียน!E46="","",นักเรียน!E46)</f>
        <v/>
      </c>
      <c r="E46" s="594"/>
      <c r="F46" s="312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05"/>
      <c r="Y46" s="305"/>
      <c r="Z46" s="314"/>
      <c r="AA46" s="312"/>
      <c r="AB46" s="305"/>
      <c r="AC46" s="305"/>
      <c r="AD46" s="305"/>
      <c r="AE46" s="305"/>
      <c r="AF46" s="305"/>
      <c r="AG46" s="305"/>
      <c r="AH46" s="305"/>
      <c r="AI46" s="306"/>
      <c r="AJ46" s="204" t="str">
        <f t="shared" si="11"/>
        <v/>
      </c>
      <c r="AK46" s="205" t="str">
        <f t="shared" ref="AK46:AK55" si="16">IF(AJ46="","",ROUND(AJ46/$AJ$5*$AK$5,0))</f>
        <v/>
      </c>
      <c r="AL46" s="312"/>
      <c r="AM46" s="305"/>
      <c r="AN46" s="206" t="str">
        <f t="shared" si="12"/>
        <v/>
      </c>
      <c r="AO46" s="207" t="str">
        <f t="shared" si="6"/>
        <v/>
      </c>
      <c r="AP46" s="229" t="str">
        <f t="shared" si="13"/>
        <v/>
      </c>
      <c r="AQ46" s="476"/>
      <c r="AR46" s="477"/>
      <c r="AS46" s="203" t="str">
        <f t="shared" si="14"/>
        <v/>
      </c>
      <c r="AT46" s="478" t="str">
        <f t="shared" si="7"/>
        <v/>
      </c>
      <c r="AU46" s="477"/>
      <c r="AV46" s="478" t="str">
        <f t="shared" si="8"/>
        <v/>
      </c>
      <c r="AW46" s="229" t="str">
        <f t="shared" si="9"/>
        <v/>
      </c>
      <c r="AX46" s="223" t="str">
        <f t="shared" si="15"/>
        <v/>
      </c>
      <c r="AY46" s="220" t="str">
        <f>IF(OR(นักเรียน!N46="ออก",AZ46="ร",AZ46="มส",AX46=""),"",IF(เกณฑ์!$N$19="ACT",VLOOKUP(AX46,gradeact,5,TRUE),VLOOKUP(AX46,grade1,5,TRUE)))</f>
        <v/>
      </c>
      <c r="AZ46" s="305"/>
    </row>
    <row r="47" spans="2:52" ht="15.75" customHeight="1" x14ac:dyDescent="0.5">
      <c r="B47" s="18">
        <v>42</v>
      </c>
      <c r="C47" s="203" t="str">
        <f>IF(นักเรียน!C47="","",นักเรียน!C47)</f>
        <v/>
      </c>
      <c r="D47" s="593" t="str">
        <f>IF(นักเรียน!E47="","",นักเรียน!E47)</f>
        <v/>
      </c>
      <c r="E47" s="594"/>
      <c r="F47" s="312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14"/>
      <c r="AA47" s="312"/>
      <c r="AB47" s="305"/>
      <c r="AC47" s="305"/>
      <c r="AD47" s="305"/>
      <c r="AE47" s="305"/>
      <c r="AF47" s="305"/>
      <c r="AG47" s="305"/>
      <c r="AH47" s="305"/>
      <c r="AI47" s="306"/>
      <c r="AJ47" s="204" t="str">
        <f t="shared" si="11"/>
        <v/>
      </c>
      <c r="AK47" s="205" t="str">
        <f t="shared" si="16"/>
        <v/>
      </c>
      <c r="AL47" s="312"/>
      <c r="AM47" s="305"/>
      <c r="AN47" s="206" t="str">
        <f t="shared" si="12"/>
        <v/>
      </c>
      <c r="AO47" s="207" t="str">
        <f t="shared" si="6"/>
        <v/>
      </c>
      <c r="AP47" s="229" t="str">
        <f t="shared" si="13"/>
        <v/>
      </c>
      <c r="AQ47" s="476"/>
      <c r="AR47" s="477"/>
      <c r="AS47" s="203" t="str">
        <f t="shared" si="14"/>
        <v/>
      </c>
      <c r="AT47" s="478" t="str">
        <f t="shared" si="7"/>
        <v/>
      </c>
      <c r="AU47" s="477"/>
      <c r="AV47" s="478" t="str">
        <f t="shared" si="8"/>
        <v/>
      </c>
      <c r="AW47" s="229" t="str">
        <f t="shared" si="9"/>
        <v/>
      </c>
      <c r="AX47" s="223" t="str">
        <f t="shared" si="15"/>
        <v/>
      </c>
      <c r="AY47" s="220" t="str">
        <f>IF(OR(นักเรียน!N47="ออก",AZ47="ร",AZ47="มส",AX47=""),"",IF(เกณฑ์!$N$19="ACT",VLOOKUP(AX47,gradeact,5,TRUE),VLOOKUP(AX47,grade1,5,TRUE)))</f>
        <v/>
      </c>
      <c r="AZ47" s="305"/>
    </row>
    <row r="48" spans="2:52" ht="15.75" customHeight="1" x14ac:dyDescent="0.5">
      <c r="B48" s="18">
        <v>43</v>
      </c>
      <c r="C48" s="203" t="str">
        <f>IF(นักเรียน!C48="","",นักเรียน!C48)</f>
        <v/>
      </c>
      <c r="D48" s="593" t="str">
        <f>IF(นักเรียน!E48="","",นักเรียน!E48)</f>
        <v/>
      </c>
      <c r="E48" s="594"/>
      <c r="F48" s="312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14"/>
      <c r="AA48" s="312"/>
      <c r="AB48" s="305"/>
      <c r="AC48" s="305"/>
      <c r="AD48" s="305"/>
      <c r="AE48" s="305"/>
      <c r="AF48" s="305"/>
      <c r="AG48" s="305"/>
      <c r="AH48" s="305"/>
      <c r="AI48" s="306"/>
      <c r="AJ48" s="204" t="str">
        <f t="shared" si="11"/>
        <v/>
      </c>
      <c r="AK48" s="205" t="str">
        <f t="shared" si="16"/>
        <v/>
      </c>
      <c r="AL48" s="312"/>
      <c r="AM48" s="305"/>
      <c r="AN48" s="206" t="str">
        <f t="shared" si="12"/>
        <v/>
      </c>
      <c r="AO48" s="207" t="str">
        <f t="shared" si="6"/>
        <v/>
      </c>
      <c r="AP48" s="229" t="str">
        <f t="shared" si="13"/>
        <v/>
      </c>
      <c r="AQ48" s="476"/>
      <c r="AR48" s="477"/>
      <c r="AS48" s="203" t="str">
        <f t="shared" si="14"/>
        <v/>
      </c>
      <c r="AT48" s="478" t="str">
        <f t="shared" si="7"/>
        <v/>
      </c>
      <c r="AU48" s="477"/>
      <c r="AV48" s="478" t="str">
        <f t="shared" si="8"/>
        <v/>
      </c>
      <c r="AW48" s="229" t="str">
        <f t="shared" si="9"/>
        <v/>
      </c>
      <c r="AX48" s="223" t="str">
        <f t="shared" si="15"/>
        <v/>
      </c>
      <c r="AY48" s="220" t="str">
        <f>IF(OR(นักเรียน!N48="ออก",AZ48="ร",AZ48="มส",AX48=""),"",IF(เกณฑ์!$N$19="ACT",VLOOKUP(AX48,gradeact,5,TRUE),VLOOKUP(AX48,grade1,5,TRUE)))</f>
        <v/>
      </c>
      <c r="AZ48" s="305"/>
    </row>
    <row r="49" spans="2:52" ht="15.75" customHeight="1" x14ac:dyDescent="0.5">
      <c r="B49" s="18">
        <v>44</v>
      </c>
      <c r="C49" s="203" t="str">
        <f>IF(นักเรียน!C49="","",นักเรียน!C49)</f>
        <v/>
      </c>
      <c r="D49" s="593" t="str">
        <f>IF(นักเรียน!E49="","",นักเรียน!E49)</f>
        <v/>
      </c>
      <c r="E49" s="594"/>
      <c r="F49" s="312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14"/>
      <c r="AA49" s="312"/>
      <c r="AB49" s="305"/>
      <c r="AC49" s="305"/>
      <c r="AD49" s="305"/>
      <c r="AE49" s="305"/>
      <c r="AF49" s="305"/>
      <c r="AG49" s="305"/>
      <c r="AH49" s="305"/>
      <c r="AI49" s="306"/>
      <c r="AJ49" s="204" t="str">
        <f t="shared" si="11"/>
        <v/>
      </c>
      <c r="AK49" s="205" t="str">
        <f t="shared" si="16"/>
        <v/>
      </c>
      <c r="AL49" s="312"/>
      <c r="AM49" s="305"/>
      <c r="AN49" s="206" t="str">
        <f t="shared" si="12"/>
        <v/>
      </c>
      <c r="AO49" s="207" t="str">
        <f t="shared" si="6"/>
        <v/>
      </c>
      <c r="AP49" s="229" t="str">
        <f t="shared" si="13"/>
        <v/>
      </c>
      <c r="AQ49" s="476"/>
      <c r="AR49" s="477"/>
      <c r="AS49" s="203" t="str">
        <f t="shared" si="14"/>
        <v/>
      </c>
      <c r="AT49" s="478" t="str">
        <f t="shared" si="7"/>
        <v/>
      </c>
      <c r="AU49" s="477"/>
      <c r="AV49" s="478" t="str">
        <f t="shared" si="8"/>
        <v/>
      </c>
      <c r="AW49" s="229" t="str">
        <f t="shared" si="9"/>
        <v/>
      </c>
      <c r="AX49" s="223" t="str">
        <f t="shared" si="15"/>
        <v/>
      </c>
      <c r="AY49" s="220" t="str">
        <f>IF(OR(นักเรียน!N49="ออก",AZ49="ร",AZ49="มส",AX49=""),"",IF(เกณฑ์!$N$19="ACT",VLOOKUP(AX49,gradeact,5,TRUE),VLOOKUP(AX49,grade1,5,TRUE)))</f>
        <v/>
      </c>
      <c r="AZ49" s="305"/>
    </row>
    <row r="50" spans="2:52" ht="15.75" customHeight="1" x14ac:dyDescent="0.5">
      <c r="B50" s="18">
        <v>45</v>
      </c>
      <c r="C50" s="203" t="str">
        <f>IF(นักเรียน!C50="","",นักเรียน!C50)</f>
        <v/>
      </c>
      <c r="D50" s="593" t="str">
        <f>IF(นักเรียน!E50="","",นักเรียน!E50)</f>
        <v/>
      </c>
      <c r="E50" s="594"/>
      <c r="F50" s="312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14"/>
      <c r="AA50" s="312"/>
      <c r="AB50" s="305"/>
      <c r="AC50" s="305"/>
      <c r="AD50" s="305"/>
      <c r="AE50" s="305"/>
      <c r="AF50" s="305"/>
      <c r="AG50" s="305"/>
      <c r="AH50" s="305"/>
      <c r="AI50" s="306"/>
      <c r="AJ50" s="204" t="str">
        <f t="shared" si="11"/>
        <v/>
      </c>
      <c r="AK50" s="205" t="str">
        <f t="shared" si="16"/>
        <v/>
      </c>
      <c r="AL50" s="312"/>
      <c r="AM50" s="305"/>
      <c r="AN50" s="206" t="str">
        <f t="shared" si="12"/>
        <v/>
      </c>
      <c r="AO50" s="207" t="str">
        <f t="shared" si="6"/>
        <v/>
      </c>
      <c r="AP50" s="229" t="str">
        <f t="shared" si="13"/>
        <v/>
      </c>
      <c r="AQ50" s="476"/>
      <c r="AR50" s="477"/>
      <c r="AS50" s="203" t="str">
        <f t="shared" si="14"/>
        <v/>
      </c>
      <c r="AT50" s="478" t="str">
        <f t="shared" si="7"/>
        <v/>
      </c>
      <c r="AU50" s="477"/>
      <c r="AV50" s="478" t="str">
        <f t="shared" si="8"/>
        <v/>
      </c>
      <c r="AW50" s="229" t="str">
        <f t="shared" si="9"/>
        <v/>
      </c>
      <c r="AX50" s="223" t="str">
        <f t="shared" si="15"/>
        <v/>
      </c>
      <c r="AY50" s="220" t="str">
        <f>IF(OR(นักเรียน!N50="ออก",AZ50="ร",AZ50="มส",AX50=""),"",IF(เกณฑ์!$N$19="ACT",VLOOKUP(AX50,gradeact,5,TRUE),VLOOKUP(AX50,grade1,5,TRUE)))</f>
        <v/>
      </c>
      <c r="AZ50" s="305"/>
    </row>
    <row r="51" spans="2:52" ht="15.75" customHeight="1" x14ac:dyDescent="0.5">
      <c r="B51" s="18">
        <v>46</v>
      </c>
      <c r="C51" s="203" t="str">
        <f>IF(นักเรียน!C51="","",นักเรียน!C51)</f>
        <v/>
      </c>
      <c r="D51" s="593" t="str">
        <f>IF(นักเรียน!E51="","",นักเรียน!E51)</f>
        <v/>
      </c>
      <c r="E51" s="594"/>
      <c r="F51" s="312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14"/>
      <c r="AA51" s="312"/>
      <c r="AB51" s="305"/>
      <c r="AC51" s="305"/>
      <c r="AD51" s="305"/>
      <c r="AE51" s="305"/>
      <c r="AF51" s="305"/>
      <c r="AG51" s="305"/>
      <c r="AH51" s="305"/>
      <c r="AI51" s="306"/>
      <c r="AJ51" s="204" t="str">
        <f t="shared" si="11"/>
        <v/>
      </c>
      <c r="AK51" s="205" t="str">
        <f t="shared" si="16"/>
        <v/>
      </c>
      <c r="AL51" s="312"/>
      <c r="AM51" s="305"/>
      <c r="AN51" s="206" t="str">
        <f t="shared" si="12"/>
        <v/>
      </c>
      <c r="AO51" s="207" t="str">
        <f t="shared" si="6"/>
        <v/>
      </c>
      <c r="AP51" s="229" t="str">
        <f t="shared" si="13"/>
        <v/>
      </c>
      <c r="AQ51" s="476"/>
      <c r="AR51" s="477"/>
      <c r="AS51" s="203" t="str">
        <f t="shared" si="14"/>
        <v/>
      </c>
      <c r="AT51" s="478" t="str">
        <f t="shared" si="7"/>
        <v/>
      </c>
      <c r="AU51" s="477"/>
      <c r="AV51" s="478" t="str">
        <f t="shared" si="8"/>
        <v/>
      </c>
      <c r="AW51" s="229" t="str">
        <f t="shared" si="9"/>
        <v/>
      </c>
      <c r="AX51" s="223" t="str">
        <f t="shared" si="15"/>
        <v/>
      </c>
      <c r="AY51" s="220" t="str">
        <f>IF(OR(นักเรียน!N51="ออก",AZ51="ร",AZ51="มส",AX51=""),"",IF(เกณฑ์!$N$19="ACT",VLOOKUP(AX51,gradeact,5,TRUE),VLOOKUP(AX51,grade1,5,TRUE)))</f>
        <v/>
      </c>
      <c r="AZ51" s="305"/>
    </row>
    <row r="52" spans="2:52" ht="15.75" customHeight="1" x14ac:dyDescent="0.5">
      <c r="B52" s="18">
        <v>47</v>
      </c>
      <c r="C52" s="203" t="str">
        <f>IF(นักเรียน!C52="","",นักเรียน!C52)</f>
        <v/>
      </c>
      <c r="D52" s="593" t="str">
        <f>IF(นักเรียน!E52="","",นักเรียน!E52)</f>
        <v/>
      </c>
      <c r="E52" s="594"/>
      <c r="F52" s="312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14"/>
      <c r="AA52" s="312"/>
      <c r="AB52" s="305"/>
      <c r="AC52" s="305"/>
      <c r="AD52" s="305"/>
      <c r="AE52" s="305"/>
      <c r="AF52" s="305"/>
      <c r="AG52" s="305"/>
      <c r="AH52" s="305"/>
      <c r="AI52" s="306"/>
      <c r="AJ52" s="204" t="str">
        <f t="shared" si="11"/>
        <v/>
      </c>
      <c r="AK52" s="205" t="str">
        <f t="shared" si="16"/>
        <v/>
      </c>
      <c r="AL52" s="312"/>
      <c r="AM52" s="305"/>
      <c r="AN52" s="206" t="str">
        <f t="shared" si="12"/>
        <v/>
      </c>
      <c r="AO52" s="207" t="str">
        <f t="shared" si="6"/>
        <v/>
      </c>
      <c r="AP52" s="229" t="str">
        <f t="shared" si="13"/>
        <v/>
      </c>
      <c r="AQ52" s="476"/>
      <c r="AR52" s="477"/>
      <c r="AS52" s="203" t="str">
        <f t="shared" si="14"/>
        <v/>
      </c>
      <c r="AT52" s="478" t="str">
        <f t="shared" si="7"/>
        <v/>
      </c>
      <c r="AU52" s="477"/>
      <c r="AV52" s="478" t="str">
        <f t="shared" si="8"/>
        <v/>
      </c>
      <c r="AW52" s="229" t="str">
        <f t="shared" si="9"/>
        <v/>
      </c>
      <c r="AX52" s="223" t="str">
        <f t="shared" si="15"/>
        <v/>
      </c>
      <c r="AY52" s="220" t="str">
        <f>IF(OR(นักเรียน!N52="ออก",AZ52="ร",AZ52="มส",AX52=""),"",IF(เกณฑ์!$N$19="ACT",VLOOKUP(AX52,gradeact,5,TRUE),VLOOKUP(AX52,grade1,5,TRUE)))</f>
        <v/>
      </c>
      <c r="AZ52" s="305"/>
    </row>
    <row r="53" spans="2:52" ht="15.75" customHeight="1" x14ac:dyDescent="0.5">
      <c r="B53" s="18">
        <v>48</v>
      </c>
      <c r="C53" s="203" t="str">
        <f>IF(นักเรียน!C53="","",นักเรียน!C53)</f>
        <v/>
      </c>
      <c r="D53" s="593" t="str">
        <f>IF(นักเรียน!E53="","",นักเรียน!E53)</f>
        <v/>
      </c>
      <c r="E53" s="594"/>
      <c r="F53" s="312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14"/>
      <c r="AA53" s="312"/>
      <c r="AB53" s="305"/>
      <c r="AC53" s="305"/>
      <c r="AD53" s="305"/>
      <c r="AE53" s="305"/>
      <c r="AF53" s="305"/>
      <c r="AG53" s="305"/>
      <c r="AH53" s="305"/>
      <c r="AI53" s="306"/>
      <c r="AJ53" s="204" t="str">
        <f t="shared" si="11"/>
        <v/>
      </c>
      <c r="AK53" s="205" t="str">
        <f t="shared" si="16"/>
        <v/>
      </c>
      <c r="AL53" s="312"/>
      <c r="AM53" s="305"/>
      <c r="AN53" s="206" t="str">
        <f t="shared" si="12"/>
        <v/>
      </c>
      <c r="AO53" s="207" t="str">
        <f t="shared" si="6"/>
        <v/>
      </c>
      <c r="AP53" s="229" t="str">
        <f t="shared" si="13"/>
        <v/>
      </c>
      <c r="AQ53" s="476"/>
      <c r="AR53" s="477"/>
      <c r="AS53" s="203" t="str">
        <f t="shared" si="14"/>
        <v/>
      </c>
      <c r="AT53" s="478" t="str">
        <f t="shared" si="7"/>
        <v/>
      </c>
      <c r="AU53" s="477"/>
      <c r="AV53" s="478" t="str">
        <f t="shared" si="8"/>
        <v/>
      </c>
      <c r="AW53" s="229" t="str">
        <f t="shared" si="9"/>
        <v/>
      </c>
      <c r="AX53" s="223" t="str">
        <f t="shared" si="15"/>
        <v/>
      </c>
      <c r="AY53" s="220" t="str">
        <f>IF(OR(นักเรียน!N53="ออก",AZ53="ร",AZ53="มส",AX53=""),"",IF(เกณฑ์!$N$19="ACT",VLOOKUP(AX53,gradeact,5,TRUE),VLOOKUP(AX53,grade1,5,TRUE)))</f>
        <v/>
      </c>
      <c r="AZ53" s="305"/>
    </row>
    <row r="54" spans="2:52" ht="15.75" customHeight="1" x14ac:dyDescent="0.5">
      <c r="B54" s="18">
        <v>49</v>
      </c>
      <c r="C54" s="203" t="str">
        <f>IF(นักเรียน!C54="","",นักเรียน!C54)</f>
        <v/>
      </c>
      <c r="D54" s="593" t="str">
        <f>IF(นักเรียน!E54="","",นักเรียน!E54)</f>
        <v/>
      </c>
      <c r="E54" s="594"/>
      <c r="F54" s="312"/>
      <c r="G54" s="305"/>
      <c r="H54" s="305"/>
      <c r="I54" s="305"/>
      <c r="J54" s="305"/>
      <c r="K54" s="305"/>
      <c r="L54" s="305"/>
      <c r="M54" s="305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14"/>
      <c r="AA54" s="312"/>
      <c r="AB54" s="305"/>
      <c r="AC54" s="305"/>
      <c r="AD54" s="305"/>
      <c r="AE54" s="305"/>
      <c r="AF54" s="305"/>
      <c r="AG54" s="305"/>
      <c r="AH54" s="305"/>
      <c r="AI54" s="306"/>
      <c r="AJ54" s="204" t="str">
        <f t="shared" si="11"/>
        <v/>
      </c>
      <c r="AK54" s="205" t="str">
        <f t="shared" si="16"/>
        <v/>
      </c>
      <c r="AL54" s="312"/>
      <c r="AM54" s="305"/>
      <c r="AN54" s="206" t="str">
        <f t="shared" si="12"/>
        <v/>
      </c>
      <c r="AO54" s="207" t="str">
        <f t="shared" si="6"/>
        <v/>
      </c>
      <c r="AP54" s="229" t="str">
        <f t="shared" si="13"/>
        <v/>
      </c>
      <c r="AQ54" s="476"/>
      <c r="AR54" s="477"/>
      <c r="AS54" s="203" t="str">
        <f t="shared" si="14"/>
        <v/>
      </c>
      <c r="AT54" s="478" t="str">
        <f t="shared" si="7"/>
        <v/>
      </c>
      <c r="AU54" s="477"/>
      <c r="AV54" s="478" t="str">
        <f t="shared" si="8"/>
        <v/>
      </c>
      <c r="AW54" s="229" t="str">
        <f t="shared" si="9"/>
        <v/>
      </c>
      <c r="AX54" s="223" t="str">
        <f t="shared" si="15"/>
        <v/>
      </c>
      <c r="AY54" s="220" t="str">
        <f>IF(OR(นักเรียน!N54="ออก",AZ54="ร",AZ54="มส",AX54=""),"",IF(เกณฑ์!$N$19="ACT",VLOOKUP(AX54,gradeact,5,TRUE),VLOOKUP(AX54,grade1,5,TRUE)))</f>
        <v/>
      </c>
      <c r="AZ54" s="305"/>
    </row>
    <row r="55" spans="2:52" ht="15.75" customHeight="1" x14ac:dyDescent="0.5">
      <c r="B55" s="18">
        <v>50</v>
      </c>
      <c r="C55" s="203" t="str">
        <f>IF(นักเรียน!C55="","",นักเรียน!C55)</f>
        <v/>
      </c>
      <c r="D55" s="593" t="str">
        <f>IF(นักเรียน!E55="","",นักเรียน!E55)</f>
        <v/>
      </c>
      <c r="E55" s="594"/>
      <c r="F55" s="312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14"/>
      <c r="AA55" s="312"/>
      <c r="AB55" s="305"/>
      <c r="AC55" s="305"/>
      <c r="AD55" s="305"/>
      <c r="AE55" s="305"/>
      <c r="AF55" s="305"/>
      <c r="AG55" s="305"/>
      <c r="AH55" s="305"/>
      <c r="AI55" s="306"/>
      <c r="AJ55" s="204" t="str">
        <f t="shared" si="11"/>
        <v/>
      </c>
      <c r="AK55" s="205" t="str">
        <f t="shared" si="16"/>
        <v/>
      </c>
      <c r="AL55" s="312"/>
      <c r="AM55" s="305"/>
      <c r="AN55" s="206" t="str">
        <f t="shared" si="12"/>
        <v/>
      </c>
      <c r="AO55" s="207" t="str">
        <f t="shared" si="6"/>
        <v/>
      </c>
      <c r="AP55" s="229" t="str">
        <f t="shared" si="13"/>
        <v/>
      </c>
      <c r="AQ55" s="476"/>
      <c r="AR55" s="477"/>
      <c r="AS55" s="203" t="str">
        <f t="shared" si="14"/>
        <v/>
      </c>
      <c r="AT55" s="478" t="str">
        <f t="shared" si="7"/>
        <v/>
      </c>
      <c r="AU55" s="477"/>
      <c r="AV55" s="478" t="str">
        <f t="shared" si="8"/>
        <v/>
      </c>
      <c r="AW55" s="229" t="str">
        <f t="shared" si="9"/>
        <v/>
      </c>
      <c r="AX55" s="223" t="str">
        <f t="shared" si="15"/>
        <v/>
      </c>
      <c r="AY55" s="220" t="str">
        <f>IF(OR(นักเรียน!N55="ออก",AZ55="ร",AZ55="มส",AX55=""),"",IF(เกณฑ์!$N$19="ACT",VLOOKUP(AX55,gradeact,5,TRUE),VLOOKUP(AX55,grade1,5,TRUE)))</f>
        <v/>
      </c>
      <c r="AZ55" s="305"/>
    </row>
    <row r="56" spans="2:52" s="37" customFormat="1" ht="18" customHeight="1" x14ac:dyDescent="0.5">
      <c r="B56" s="38"/>
      <c r="C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01"/>
      <c r="AN56" s="14"/>
      <c r="AO56" s="14"/>
      <c r="AP56" s="14"/>
      <c r="AW56" s="14"/>
      <c r="AX56" s="14"/>
    </row>
    <row r="57" spans="2:52" s="37" customFormat="1" ht="18" customHeight="1" x14ac:dyDescent="0.5">
      <c r="B57" s="38"/>
      <c r="C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01"/>
      <c r="AN57" s="14"/>
      <c r="AO57" s="14"/>
      <c r="AP57" s="14"/>
      <c r="AW57" s="14"/>
      <c r="AX57" s="14"/>
    </row>
    <row r="58" spans="2:52" s="37" customFormat="1" ht="18" customHeight="1" x14ac:dyDescent="0.5">
      <c r="B58" s="38"/>
      <c r="C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01"/>
      <c r="AN58" s="14"/>
      <c r="AO58" s="14"/>
      <c r="AP58" s="14"/>
      <c r="AW58" s="14"/>
      <c r="AX58" s="14"/>
    </row>
    <row r="59" spans="2:52" s="37" customFormat="1" ht="18" customHeight="1" x14ac:dyDescent="0.5">
      <c r="B59" s="38"/>
      <c r="C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01"/>
      <c r="AN59" s="14"/>
      <c r="AO59" s="14"/>
      <c r="AP59" s="14"/>
      <c r="AW59" s="14"/>
      <c r="AX59" s="14"/>
    </row>
    <row r="60" spans="2:52" s="37" customFormat="1" ht="18" customHeight="1" x14ac:dyDescent="0.5">
      <c r="B60" s="38"/>
      <c r="C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01"/>
      <c r="AN60" s="14"/>
      <c r="AO60" s="14"/>
      <c r="AP60" s="14"/>
      <c r="AW60" s="14"/>
      <c r="AX60" s="14"/>
    </row>
    <row r="61" spans="2:52" s="37" customFormat="1" ht="18" customHeight="1" x14ac:dyDescent="0.5">
      <c r="B61" s="38"/>
      <c r="C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01"/>
      <c r="AN61" s="14"/>
      <c r="AO61" s="14"/>
      <c r="AP61" s="14"/>
      <c r="AW61" s="14"/>
      <c r="AX61" s="14"/>
    </row>
    <row r="62" spans="2:52" s="37" customFormat="1" ht="18" customHeight="1" x14ac:dyDescent="0.5">
      <c r="B62" s="38"/>
      <c r="C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01"/>
      <c r="AN62" s="14"/>
      <c r="AO62" s="14"/>
      <c r="AP62" s="14"/>
      <c r="AW62" s="14"/>
      <c r="AX62" s="14"/>
    </row>
    <row r="63" spans="2:52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2:52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6:35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6:35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6:35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6:35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6:35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6:35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6:35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</sheetData>
  <sheetProtection password="CC5E" sheet="1" objects="1" scenarios="1" selectLockedCells="1"/>
  <mergeCells count="64">
    <mergeCell ref="D53:E53"/>
    <mergeCell ref="D54:E54"/>
    <mergeCell ref="D55:E55"/>
    <mergeCell ref="D42:E42"/>
    <mergeCell ref="D43:E43"/>
    <mergeCell ref="D44:E44"/>
    <mergeCell ref="D45:E45"/>
    <mergeCell ref="D51:E51"/>
    <mergeCell ref="D52:E52"/>
    <mergeCell ref="D46:E46"/>
    <mergeCell ref="D47:E47"/>
    <mergeCell ref="D48:E48"/>
    <mergeCell ref="D49:E49"/>
    <mergeCell ref="D50:E50"/>
    <mergeCell ref="D41:E41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AY2:AY5"/>
    <mergeCell ref="AZ2:AZ5"/>
    <mergeCell ref="F3:Z3"/>
    <mergeCell ref="AQ2:AW2"/>
    <mergeCell ref="AL3:AO3"/>
    <mergeCell ref="AA3:AK3"/>
    <mergeCell ref="AA2:AP2"/>
    <mergeCell ref="AQ3:AT3"/>
    <mergeCell ref="AU3:AV3"/>
    <mergeCell ref="B2:B5"/>
    <mergeCell ref="C2:C5"/>
    <mergeCell ref="D2:D5"/>
    <mergeCell ref="F2:Z2"/>
    <mergeCell ref="AX2:AX4"/>
  </mergeCells>
  <conditionalFormatting sqref="F32:AI55 R6:AI31">
    <cfRule type="cellIs" dxfId="130" priority="42" operator="lessThan">
      <formula>50%*F$5</formula>
    </cfRule>
  </conditionalFormatting>
  <conditionalFormatting sqref="AL32:AM55 AQ32:AV55 AM6:AM31 AS6:AV31">
    <cfRule type="cellIs" dxfId="129" priority="41" operator="lessThan">
      <formula>50%*AL$5</formula>
    </cfRule>
  </conditionalFormatting>
  <conditionalFormatting sqref="AX6:AX55">
    <cfRule type="cellIs" dxfId="128" priority="40" operator="lessThan">
      <formula>50%*$AX$5</formula>
    </cfRule>
  </conditionalFormatting>
  <conditionalFormatting sqref="AK6:AK55">
    <cfRule type="cellIs" dxfId="127" priority="39" operator="lessThan">
      <formula>50%*$AK$5</formula>
    </cfRule>
  </conditionalFormatting>
  <conditionalFormatting sqref="AP6:AP55 AW6:AW55">
    <cfRule type="cellIs" dxfId="126" priority="38" operator="lessThan">
      <formula>50%*$AW$5</formula>
    </cfRule>
  </conditionalFormatting>
  <conditionalFormatting sqref="AY6:AY55">
    <cfRule type="containsText" dxfId="125" priority="35" operator="containsText" text="ไม่ผ่าน">
      <formula>NOT(ISERROR(SEARCH("ไม่ผ่าน",AY6)))</formula>
    </cfRule>
    <cfRule type="containsText" dxfId="124" priority="36" operator="containsText" text="F">
      <formula>NOT(ISERROR(SEARCH("F",AY6)))</formula>
    </cfRule>
    <cfRule type="containsText" dxfId="123" priority="37" operator="containsText" text="0">
      <formula>NOT(ISERROR(SEARCH("0",AY6)))</formula>
    </cfRule>
  </conditionalFormatting>
  <conditionalFormatting sqref="AX6:AX55">
    <cfRule type="cellIs" dxfId="122" priority="32" operator="lessThan">
      <formula>50%*$AX$5</formula>
    </cfRule>
  </conditionalFormatting>
  <conditionalFormatting sqref="AW6:AW55">
    <cfRule type="cellIs" dxfId="121" priority="30" operator="lessThan">
      <formula>50%*$AW$5</formula>
    </cfRule>
  </conditionalFormatting>
  <conditionalFormatting sqref="AY6:AY55">
    <cfRule type="containsText" dxfId="120" priority="27" operator="containsText" text="ไม่ผ่าน">
      <formula>NOT(ISERROR(SEARCH("ไม่ผ่าน",AY6)))</formula>
    </cfRule>
    <cfRule type="containsText" dxfId="119" priority="28" operator="containsText" text="F">
      <formula>NOT(ISERROR(SEARCH("F",AY6)))</formula>
    </cfRule>
    <cfRule type="containsText" dxfId="118" priority="29" operator="containsText" text="0">
      <formula>NOT(ISERROR(SEARCH("0",AY6)))</formula>
    </cfRule>
  </conditionalFormatting>
  <conditionalFormatting sqref="AO6:AO55">
    <cfRule type="cellIs" dxfId="117" priority="25" operator="lessThan">
      <formula>50%*$AO$5</formula>
    </cfRule>
  </conditionalFormatting>
  <conditionalFormatting sqref="F30:M31">
    <cfRule type="cellIs" dxfId="116" priority="20" operator="lessThan">
      <formula>50%*F$5</formula>
    </cfRule>
  </conditionalFormatting>
  <conditionalFormatting sqref="N30:Q31">
    <cfRule type="cellIs" dxfId="115" priority="19" operator="lessThan">
      <formula>50%*N$5</formula>
    </cfRule>
  </conditionalFormatting>
  <conditionalFormatting sqref="AL30:AL31">
    <cfRule type="cellIs" dxfId="114" priority="18" operator="lessThan">
      <formula>50%*AL$5</formula>
    </cfRule>
  </conditionalFormatting>
  <conditionalFormatting sqref="AR6:AR31">
    <cfRule type="cellIs" dxfId="113" priority="17" operator="lessThan">
      <formula>50%*AR$5</formula>
    </cfRule>
  </conditionalFormatting>
  <conditionalFormatting sqref="AQ30:AQ31">
    <cfRule type="cellIs" dxfId="112" priority="16" operator="lessThan">
      <formula>50%*AQ$5</formula>
    </cfRule>
  </conditionalFormatting>
  <conditionalFormatting sqref="F28:M29">
    <cfRule type="cellIs" dxfId="111" priority="15" operator="lessThan">
      <formula>50%*F$5</formula>
    </cfRule>
  </conditionalFormatting>
  <conditionalFormatting sqref="N28:Q29 O6:Q27">
    <cfRule type="cellIs" dxfId="110" priority="14" operator="lessThan">
      <formula>50%*N$5</formula>
    </cfRule>
  </conditionalFormatting>
  <conditionalFormatting sqref="AL6:AL29">
    <cfRule type="cellIs" dxfId="109" priority="13" operator="lessThan">
      <formula>50%*AL$5</formula>
    </cfRule>
  </conditionalFormatting>
  <conditionalFormatting sqref="AQ6:AQ29">
    <cfRule type="cellIs" dxfId="108" priority="12" operator="lessThan">
      <formula>50%*AQ$5</formula>
    </cfRule>
  </conditionalFormatting>
  <conditionalFormatting sqref="F6:N7">
    <cfRule type="cellIs" dxfId="107" priority="11" operator="lessThan">
      <formula>50%*F$5</formula>
    </cfRule>
  </conditionalFormatting>
  <conditionalFormatting sqref="F8:N9">
    <cfRule type="cellIs" dxfId="106" priority="10" operator="lessThan">
      <formula>50%*F$5</formula>
    </cfRule>
  </conditionalFormatting>
  <conditionalFormatting sqref="F10:N11">
    <cfRule type="cellIs" dxfId="105" priority="9" operator="lessThan">
      <formula>50%*F$5</formula>
    </cfRule>
  </conditionalFormatting>
  <conditionalFormatting sqref="F12:N13">
    <cfRule type="cellIs" dxfId="104" priority="8" operator="lessThan">
      <formula>50%*F$5</formula>
    </cfRule>
  </conditionalFormatting>
  <conditionalFormatting sqref="F14:N15">
    <cfRule type="cellIs" dxfId="103" priority="7" operator="lessThan">
      <formula>50%*F$5</formula>
    </cfRule>
  </conditionalFormatting>
  <conditionalFormatting sqref="F16:N17">
    <cfRule type="cellIs" dxfId="102" priority="6" operator="lessThan">
      <formula>50%*F$5</formula>
    </cfRule>
  </conditionalFormatting>
  <conditionalFormatting sqref="F18:N19">
    <cfRule type="cellIs" dxfId="101" priority="5" operator="lessThan">
      <formula>50%*F$5</formula>
    </cfRule>
  </conditionalFormatting>
  <conditionalFormatting sqref="F20:N21">
    <cfRule type="cellIs" dxfId="100" priority="4" operator="lessThan">
      <formula>50%*F$5</formula>
    </cfRule>
  </conditionalFormatting>
  <conditionalFormatting sqref="F22:N23">
    <cfRule type="cellIs" dxfId="99" priority="3" operator="lessThan">
      <formula>50%*F$5</formula>
    </cfRule>
  </conditionalFormatting>
  <conditionalFormatting sqref="F24:N26">
    <cfRule type="cellIs" dxfId="98" priority="2" operator="lessThan">
      <formula>50%*F$5</formula>
    </cfRule>
  </conditionalFormatting>
  <conditionalFormatting sqref="F27:N27">
    <cfRule type="cellIs" dxfId="97" priority="1" operator="lessThan">
      <formula>50%*F$5</formula>
    </cfRule>
  </conditionalFormatting>
  <dataValidations count="2">
    <dataValidation type="whole" operator="lessThanOrEqual" allowBlank="1" showInputMessage="1" showErrorMessage="1" error="คะแนนที่ได้ต้องไม่เกินค่าของคะแนนเต็ม" sqref="F6:AI55 AL6:AM55 AQ6:AV55">
      <formula1>F$5</formula1>
    </dataValidation>
    <dataValidation type="list" allowBlank="1" showInputMessage="1" showErrorMessage="1" sqref="AZ6:AZ55">
      <formula1>grade22</formula1>
    </dataValidation>
  </dataValidations>
  <pageMargins left="0.35433070866141736" right="0.11811023622047245" top="0.39370078740157483" bottom="0.19685039370078741" header="0.31496062992125984" footer="0.31496062992125984"/>
  <pageSetup paperSize="9" scale="95" orientation="portrait" blackAndWhite="1" verticalDpi="300" r:id="rId1"/>
  <colBreaks count="2" manualBreakCount="2">
    <brk id="26" min="1" max="54" man="1"/>
    <brk id="42" min="1" max="54" man="1"/>
  </colBreaks>
  <ignoredErrors>
    <ignoredError sqref="AS7:AS17 AT8:AT17 AT7 AT18:AT55 AS18:AS55" unlockedFormula="1"/>
  </ignoredErrors>
  <drawing r:id="rId2"/>
  <picture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T20" sqref="T20"/>
    </sheetView>
  </sheetViews>
  <sheetFormatPr defaultRowHeight="18" customHeight="1" x14ac:dyDescent="0.5"/>
  <cols>
    <col min="1" max="1" width="7.85546875" style="37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0.5703125" style="4" customWidth="1"/>
    <col min="25" max="25" width="11" style="3" customWidth="1"/>
    <col min="26" max="26" width="12" style="3" customWidth="1"/>
    <col min="27" max="27" width="12.140625" style="1" customWidth="1"/>
    <col min="28" max="28" width="11.140625" style="1" customWidth="1"/>
    <col min="29" max="29" width="13.28515625" style="1" customWidth="1"/>
    <col min="30" max="30" width="1.85546875" style="37" customWidth="1"/>
    <col min="31" max="35" width="8.140625" style="37" customWidth="1"/>
    <col min="36" max="16384" width="9.140625" style="1"/>
  </cols>
  <sheetData>
    <row r="1" spans="1:35" s="37" customFormat="1" ht="41.25" customHeight="1" x14ac:dyDescent="0.5">
      <c r="B1" s="38"/>
      <c r="C1" s="38"/>
      <c r="F1" s="300" t="s">
        <v>370</v>
      </c>
      <c r="X1" s="38"/>
      <c r="Y1" s="301"/>
      <c r="Z1" s="301"/>
    </row>
    <row r="2" spans="1:35" ht="18" customHeight="1" thickBot="1" x14ac:dyDescent="0.55000000000000004">
      <c r="B2" s="621" t="s">
        <v>0</v>
      </c>
      <c r="C2" s="621" t="s">
        <v>1</v>
      </c>
      <c r="D2" s="623" t="s">
        <v>2</v>
      </c>
      <c r="E2" s="144"/>
      <c r="F2" s="620" t="s">
        <v>64</v>
      </c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19" t="str">
        <f>F2</f>
        <v>ผลการประเมินคุณลักษณะอันพึงประสงค์</v>
      </c>
      <c r="Y2" s="620"/>
      <c r="Z2" s="620"/>
      <c r="AA2" s="620"/>
      <c r="AB2" s="620"/>
      <c r="AC2" s="601" t="s">
        <v>50</v>
      </c>
    </row>
    <row r="3" spans="1:35" s="4" customFormat="1" ht="18" customHeight="1" x14ac:dyDescent="0.5">
      <c r="A3" s="38"/>
      <c r="B3" s="621"/>
      <c r="C3" s="621"/>
      <c r="D3" s="623"/>
      <c r="E3" s="145" t="s">
        <v>10</v>
      </c>
      <c r="F3" s="608">
        <v>1</v>
      </c>
      <c r="G3" s="609"/>
      <c r="H3" s="609"/>
      <c r="I3" s="609"/>
      <c r="J3" s="609">
        <v>2</v>
      </c>
      <c r="K3" s="609"/>
      <c r="L3" s="211">
        <v>3</v>
      </c>
      <c r="M3" s="609">
        <v>4</v>
      </c>
      <c r="N3" s="609"/>
      <c r="O3" s="609">
        <v>5</v>
      </c>
      <c r="P3" s="609"/>
      <c r="Q3" s="609">
        <v>6</v>
      </c>
      <c r="R3" s="609"/>
      <c r="S3" s="609">
        <v>7</v>
      </c>
      <c r="T3" s="609"/>
      <c r="U3" s="609"/>
      <c r="V3" s="609">
        <v>8</v>
      </c>
      <c r="W3" s="609"/>
      <c r="X3" s="604" t="s">
        <v>9</v>
      </c>
      <c r="Y3" s="606" t="s">
        <v>126</v>
      </c>
      <c r="Z3" s="610" t="s">
        <v>60</v>
      </c>
      <c r="AA3" s="613" t="s">
        <v>128</v>
      </c>
      <c r="AB3" s="616" t="s">
        <v>136</v>
      </c>
      <c r="AC3" s="602"/>
      <c r="AD3" s="38"/>
      <c r="AE3" s="38"/>
      <c r="AF3" s="38"/>
      <c r="AG3" s="38"/>
      <c r="AH3" s="38"/>
      <c r="AI3" s="38"/>
    </row>
    <row r="4" spans="1:35" ht="18" customHeight="1" x14ac:dyDescent="0.5">
      <c r="B4" s="621"/>
      <c r="C4" s="621"/>
      <c r="D4" s="624"/>
      <c r="E4" s="145" t="s">
        <v>125</v>
      </c>
      <c r="F4" s="213">
        <v>1.1000000000000001</v>
      </c>
      <c r="G4" s="214">
        <v>1.2</v>
      </c>
      <c r="H4" s="214">
        <v>1.3</v>
      </c>
      <c r="I4" s="214">
        <v>1.4</v>
      </c>
      <c r="J4" s="214">
        <v>2.1</v>
      </c>
      <c r="K4" s="214">
        <v>2.2000000000000002</v>
      </c>
      <c r="L4" s="214">
        <v>3.1</v>
      </c>
      <c r="M4" s="214">
        <v>4.0999999999999996</v>
      </c>
      <c r="N4" s="214">
        <v>4.2</v>
      </c>
      <c r="O4" s="214">
        <v>5.0999999999999996</v>
      </c>
      <c r="P4" s="214">
        <v>5.2</v>
      </c>
      <c r="Q4" s="214">
        <v>6.1</v>
      </c>
      <c r="R4" s="214">
        <v>6.2</v>
      </c>
      <c r="S4" s="214">
        <v>7.1</v>
      </c>
      <c r="T4" s="214">
        <v>7.2</v>
      </c>
      <c r="U4" s="214">
        <v>7.3</v>
      </c>
      <c r="V4" s="214">
        <v>8.1</v>
      </c>
      <c r="W4" s="214">
        <v>8.1999999999999993</v>
      </c>
      <c r="X4" s="605"/>
      <c r="Y4" s="607"/>
      <c r="Z4" s="611"/>
      <c r="AA4" s="614"/>
      <c r="AB4" s="617"/>
      <c r="AC4" s="602"/>
    </row>
    <row r="5" spans="1:35" ht="18" customHeight="1" thickBot="1" x14ac:dyDescent="0.55000000000000004">
      <c r="B5" s="622"/>
      <c r="C5" s="622"/>
      <c r="D5" s="625"/>
      <c r="E5" s="146" t="s">
        <v>3</v>
      </c>
      <c r="F5" s="311">
        <v>3</v>
      </c>
      <c r="G5" s="302">
        <v>3</v>
      </c>
      <c r="H5" s="302">
        <v>3</v>
      </c>
      <c r="I5" s="302">
        <v>3</v>
      </c>
      <c r="J5" s="302">
        <v>3</v>
      </c>
      <c r="K5" s="302">
        <v>3</v>
      </c>
      <c r="L5" s="302">
        <v>3</v>
      </c>
      <c r="M5" s="302">
        <v>3</v>
      </c>
      <c r="N5" s="302">
        <v>3</v>
      </c>
      <c r="O5" s="302">
        <v>3</v>
      </c>
      <c r="P5" s="302">
        <v>3</v>
      </c>
      <c r="Q5" s="302">
        <v>3</v>
      </c>
      <c r="R5" s="302">
        <v>3</v>
      </c>
      <c r="S5" s="302">
        <v>3</v>
      </c>
      <c r="T5" s="302">
        <v>3</v>
      </c>
      <c r="U5" s="302">
        <v>3</v>
      </c>
      <c r="V5" s="302">
        <v>3</v>
      </c>
      <c r="W5" s="302">
        <v>3</v>
      </c>
      <c r="X5" s="147">
        <f t="shared" ref="X5:X36" si="0">IF(SUM(F5:W5),SUM(F5:W5),"")</f>
        <v>54</v>
      </c>
      <c r="Y5" s="148">
        <v>100</v>
      </c>
      <c r="Z5" s="612"/>
      <c r="AA5" s="615"/>
      <c r="AB5" s="618"/>
      <c r="AC5" s="603"/>
    </row>
    <row r="6" spans="1:35" ht="15.75" customHeight="1" x14ac:dyDescent="0.5">
      <c r="B6" s="196">
        <v>1</v>
      </c>
      <c r="C6" s="133" t="str">
        <f>IF(นักเรียน!C6="","",นักเรียน!C6)</f>
        <v/>
      </c>
      <c r="D6" s="599" t="str">
        <f>IF(นักเรียน!E6="","",นักเรียน!E6)</f>
        <v/>
      </c>
      <c r="E6" s="600"/>
      <c r="F6" s="312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195" t="str">
        <f t="shared" si="0"/>
        <v/>
      </c>
      <c r="Y6" s="22" t="str">
        <f>IF(OR(นักเรียน!N6="ออก",X6=""),"",ROUND(X6/$X$5*$Y$5,0))</f>
        <v/>
      </c>
      <c r="Z6" s="149" t="str">
        <f>IF(OR(นักเรียน!N6="ออก",Y6=""),"",VLOOKUP(Y6,grade2,5,TRUE))</f>
        <v/>
      </c>
      <c r="AA6" s="138" t="str">
        <f>IF(OR(นักเรียน!N6="ออก",Y6=""),"",VLOOKUP(Y6,grade2,4,TRUE))</f>
        <v/>
      </c>
      <c r="AB6" s="307"/>
      <c r="AC6" s="308"/>
    </row>
    <row r="7" spans="1:35" ht="15.75" customHeight="1" x14ac:dyDescent="0.5">
      <c r="B7" s="136">
        <v>2</v>
      </c>
      <c r="C7" s="133" t="str">
        <f>IF(นักเรียน!C7="","",นักเรียน!C7)</f>
        <v/>
      </c>
      <c r="D7" s="597" t="str">
        <f>IF(นักเรียน!E7="","",นักเรียน!E7)</f>
        <v/>
      </c>
      <c r="E7" s="598"/>
      <c r="F7" s="312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195" t="str">
        <f t="shared" si="0"/>
        <v/>
      </c>
      <c r="Y7" s="22" t="str">
        <f>IF(OR(นักเรียน!N7="ออก",X7=""),"",ROUND(X7/$X$5*$Y$5,0))</f>
        <v/>
      </c>
      <c r="Z7" s="149" t="str">
        <f>IF(OR(นักเรียน!N7="ออก",Y7=""),"",VLOOKUP(Y7,grade2,5,TRUE))</f>
        <v/>
      </c>
      <c r="AA7" s="138" t="str">
        <f>IF(OR(นักเรียน!N7="ออก",Y7=""),"",VLOOKUP(Y7,grade2,4,TRUE))</f>
        <v/>
      </c>
      <c r="AB7" s="309"/>
      <c r="AC7" s="310"/>
    </row>
    <row r="8" spans="1:35" ht="15.75" customHeight="1" x14ac:dyDescent="0.5">
      <c r="B8" s="136">
        <v>3</v>
      </c>
      <c r="C8" s="133" t="str">
        <f>IF(นักเรียน!C8="","",นักเรียน!C8)</f>
        <v/>
      </c>
      <c r="D8" s="597" t="str">
        <f>IF(นักเรียน!E8="","",นักเรียน!E8)</f>
        <v/>
      </c>
      <c r="E8" s="598"/>
      <c r="F8" s="312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195" t="str">
        <f t="shared" si="0"/>
        <v/>
      </c>
      <c r="Y8" s="22" t="str">
        <f>IF(OR(นักเรียน!N8="ออก",X8=""),"",ROUND(X8/$X$5*$Y$5,0))</f>
        <v/>
      </c>
      <c r="Z8" s="149" t="str">
        <f>IF(OR(นักเรียน!N8="ออก",Y8=""),"",VLOOKUP(Y8,grade2,5,TRUE))</f>
        <v/>
      </c>
      <c r="AA8" s="138" t="str">
        <f>IF(OR(นักเรียน!N8="ออก",Y8=""),"",VLOOKUP(Y8,grade2,4,TRUE))</f>
        <v/>
      </c>
      <c r="AB8" s="309"/>
      <c r="AC8" s="310"/>
    </row>
    <row r="9" spans="1:35" ht="15.75" customHeight="1" x14ac:dyDescent="0.5">
      <c r="B9" s="136">
        <v>4</v>
      </c>
      <c r="C9" s="133" t="str">
        <f>IF(นักเรียน!C9="","",นักเรียน!C9)</f>
        <v/>
      </c>
      <c r="D9" s="597" t="str">
        <f>IF(นักเรียน!E9="","",นักเรียน!E9)</f>
        <v/>
      </c>
      <c r="E9" s="598"/>
      <c r="F9" s="312"/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195" t="str">
        <f t="shared" si="0"/>
        <v/>
      </c>
      <c r="Y9" s="22" t="str">
        <f>IF(OR(นักเรียน!N9="ออก",X9=""),"",ROUND(X9/$X$5*$Y$5,0))</f>
        <v/>
      </c>
      <c r="Z9" s="149" t="str">
        <f>IF(OR(นักเรียน!N9="ออก",Y9=""),"",VLOOKUP(Y9,grade2,5,TRUE))</f>
        <v/>
      </c>
      <c r="AA9" s="138" t="str">
        <f>IF(OR(นักเรียน!N9="ออก",Y9=""),"",VLOOKUP(Y9,grade2,4,TRUE))</f>
        <v/>
      </c>
      <c r="AB9" s="309"/>
      <c r="AC9" s="310"/>
    </row>
    <row r="10" spans="1:35" ht="15.75" customHeight="1" x14ac:dyDescent="0.5">
      <c r="B10" s="196">
        <v>5</v>
      </c>
      <c r="C10" s="133" t="str">
        <f>IF(นักเรียน!C10="","",นักเรียน!C10)</f>
        <v/>
      </c>
      <c r="D10" s="597" t="str">
        <f>IF(นักเรียน!E10="","",นักเรียน!E10)</f>
        <v/>
      </c>
      <c r="E10" s="598"/>
      <c r="F10" s="312"/>
      <c r="G10" s="305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195" t="str">
        <f t="shared" si="0"/>
        <v/>
      </c>
      <c r="Y10" s="22" t="str">
        <f>IF(OR(นักเรียน!N10="ออก",X10=""),"",ROUND(X10/$X$5*$Y$5,0))</f>
        <v/>
      </c>
      <c r="Z10" s="149" t="str">
        <f>IF(OR(นักเรียน!N10="ออก",Y10=""),"",VLOOKUP(Y10,grade2,5,TRUE))</f>
        <v/>
      </c>
      <c r="AA10" s="138" t="str">
        <f>IF(OR(นักเรียน!N10="ออก",Y10=""),"",VLOOKUP(Y10,grade2,4,TRUE))</f>
        <v/>
      </c>
      <c r="AB10" s="309"/>
      <c r="AC10" s="310"/>
    </row>
    <row r="11" spans="1:35" ht="15.75" customHeight="1" x14ac:dyDescent="0.5">
      <c r="B11" s="136">
        <v>6</v>
      </c>
      <c r="C11" s="133" t="str">
        <f>IF(นักเรียน!C11="","",นักเรียน!C11)</f>
        <v/>
      </c>
      <c r="D11" s="597" t="str">
        <f>IF(นักเรียน!E11="","",นักเรียน!E11)</f>
        <v/>
      </c>
      <c r="E11" s="598"/>
      <c r="F11" s="312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195" t="str">
        <f t="shared" si="0"/>
        <v/>
      </c>
      <c r="Y11" s="22" t="str">
        <f>IF(OR(นักเรียน!N11="ออก",X11=""),"",ROUND(X11/$X$5*$Y$5,0))</f>
        <v/>
      </c>
      <c r="Z11" s="149" t="str">
        <f>IF(OR(นักเรียน!N11="ออก",Y11=""),"",VLOOKUP(Y11,grade2,5,TRUE))</f>
        <v/>
      </c>
      <c r="AA11" s="138" t="str">
        <f>IF(OR(นักเรียน!N11="ออก",Y11=""),"",VLOOKUP(Y11,grade2,4,TRUE))</f>
        <v/>
      </c>
      <c r="AB11" s="309"/>
      <c r="AC11" s="310"/>
    </row>
    <row r="12" spans="1:35" ht="15.75" customHeight="1" x14ac:dyDescent="0.5">
      <c r="B12" s="136">
        <v>7</v>
      </c>
      <c r="C12" s="133" t="str">
        <f>IF(นักเรียน!C12="","",นักเรียน!C12)</f>
        <v/>
      </c>
      <c r="D12" s="597" t="str">
        <f>IF(นักเรียน!E12="","",นักเรียน!E12)</f>
        <v/>
      </c>
      <c r="E12" s="598"/>
      <c r="F12" s="312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195" t="str">
        <f t="shared" si="0"/>
        <v/>
      </c>
      <c r="Y12" s="22" t="str">
        <f>IF(OR(นักเรียน!N12="ออก",X12=""),"",ROUND(X12/$X$5*$Y$5,0))</f>
        <v/>
      </c>
      <c r="Z12" s="149" t="str">
        <f>IF(OR(นักเรียน!N12="ออก",Y12=""),"",VLOOKUP(Y12,grade2,5,TRUE))</f>
        <v/>
      </c>
      <c r="AA12" s="138" t="str">
        <f>IF(OR(นักเรียน!N12="ออก",Y12=""),"",VLOOKUP(Y12,grade2,4,TRUE))</f>
        <v/>
      </c>
      <c r="AB12" s="309"/>
      <c r="AC12" s="310"/>
    </row>
    <row r="13" spans="1:35" ht="15.75" customHeight="1" x14ac:dyDescent="0.5">
      <c r="B13" s="136">
        <v>8</v>
      </c>
      <c r="C13" s="133" t="str">
        <f>IF(นักเรียน!C13="","",นักเรียน!C13)</f>
        <v/>
      </c>
      <c r="D13" s="597" t="str">
        <f>IF(นักเรียน!E13="","",นักเรียน!E13)</f>
        <v/>
      </c>
      <c r="E13" s="598"/>
      <c r="F13" s="312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195" t="str">
        <f t="shared" si="0"/>
        <v/>
      </c>
      <c r="Y13" s="22" t="str">
        <f>IF(OR(นักเรียน!N13="ออก",X13=""),"",ROUND(X13/$X$5*$Y$5,0))</f>
        <v/>
      </c>
      <c r="Z13" s="149" t="str">
        <f>IF(OR(นักเรียน!N13="ออก",Y13=""),"",VLOOKUP(Y13,grade2,5,TRUE))</f>
        <v/>
      </c>
      <c r="AA13" s="138" t="str">
        <f>IF(OR(นักเรียน!N13="ออก",Y13=""),"",VLOOKUP(Y13,grade2,4,TRUE))</f>
        <v/>
      </c>
      <c r="AB13" s="309"/>
      <c r="AC13" s="310"/>
    </row>
    <row r="14" spans="1:35" ht="15.75" customHeight="1" x14ac:dyDescent="0.5">
      <c r="B14" s="196">
        <v>9</v>
      </c>
      <c r="C14" s="133" t="str">
        <f>IF(นักเรียน!C14="","",นักเรียน!C14)</f>
        <v/>
      </c>
      <c r="D14" s="597" t="str">
        <f>IF(นักเรียน!E14="","",นักเรียน!E14)</f>
        <v/>
      </c>
      <c r="E14" s="598"/>
      <c r="F14" s="312"/>
      <c r="G14" s="312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195" t="str">
        <f t="shared" si="0"/>
        <v/>
      </c>
      <c r="Y14" s="22" t="str">
        <f>IF(OR(นักเรียน!N14="ออก",X14=""),"",ROUND(X14/$X$5*$Y$5,0))</f>
        <v/>
      </c>
      <c r="Z14" s="149" t="str">
        <f>IF(OR(นักเรียน!N14="ออก",Y14=""),"",VLOOKUP(Y14,grade2,5,TRUE))</f>
        <v/>
      </c>
      <c r="AA14" s="138" t="str">
        <f>IF(OR(นักเรียน!N14="ออก",Y14=""),"",VLOOKUP(Y14,grade2,4,TRUE))</f>
        <v/>
      </c>
      <c r="AB14" s="309"/>
      <c r="AC14" s="310"/>
    </row>
    <row r="15" spans="1:35" ht="15.75" customHeight="1" x14ac:dyDescent="0.5">
      <c r="B15" s="136">
        <v>10</v>
      </c>
      <c r="C15" s="133" t="str">
        <f>IF(นักเรียน!C15="","",นักเรียน!C15)</f>
        <v/>
      </c>
      <c r="D15" s="597" t="str">
        <f>IF(นักเรียน!E15="","",นักเรียน!E15)</f>
        <v/>
      </c>
      <c r="E15" s="598"/>
      <c r="F15" s="312"/>
      <c r="G15" s="312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195" t="str">
        <f t="shared" si="0"/>
        <v/>
      </c>
      <c r="Y15" s="22" t="str">
        <f>IF(OR(นักเรียน!N15="ออก",X15=""),"",ROUND(X15/$X$5*$Y$5,0))</f>
        <v/>
      </c>
      <c r="Z15" s="149" t="str">
        <f>IF(OR(นักเรียน!N15="ออก",Y15=""),"",VLOOKUP(Y15,grade2,5,TRUE))</f>
        <v/>
      </c>
      <c r="AA15" s="138" t="str">
        <f>IF(OR(นักเรียน!N15="ออก",Y15=""),"",VLOOKUP(Y15,grade2,4,TRUE))</f>
        <v/>
      </c>
      <c r="AB15" s="309"/>
      <c r="AC15" s="310"/>
    </row>
    <row r="16" spans="1:35" ht="15.75" customHeight="1" x14ac:dyDescent="0.5">
      <c r="B16" s="136">
        <v>11</v>
      </c>
      <c r="C16" s="133" t="str">
        <f>IF(นักเรียน!C16="","",นักเรียน!C16)</f>
        <v/>
      </c>
      <c r="D16" s="597" t="str">
        <f>IF(นักเรียน!E16="","",นักเรียน!E16)</f>
        <v/>
      </c>
      <c r="E16" s="598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195" t="str">
        <f t="shared" si="0"/>
        <v/>
      </c>
      <c r="Y16" s="22" t="str">
        <f>IF(OR(นักเรียน!N16="ออก",X16=""),"",ROUND(X16/$X$5*$Y$5,0))</f>
        <v/>
      </c>
      <c r="Z16" s="149" t="str">
        <f>IF(OR(นักเรียน!N16="ออก",Y16=""),"",VLOOKUP(Y16,grade2,5,TRUE))</f>
        <v/>
      </c>
      <c r="AA16" s="138" t="str">
        <f>IF(OR(นักเรียน!N16="ออก",Y16=""),"",VLOOKUP(Y16,grade2,4,TRUE))</f>
        <v/>
      </c>
      <c r="AB16" s="309"/>
      <c r="AC16" s="310"/>
    </row>
    <row r="17" spans="2:29" ht="15.75" customHeight="1" x14ac:dyDescent="0.5">
      <c r="B17" s="136">
        <v>12</v>
      </c>
      <c r="C17" s="133" t="str">
        <f>IF(นักเรียน!C17="","",นักเรียน!C17)</f>
        <v/>
      </c>
      <c r="D17" s="597" t="str">
        <f>IF(นักเรียน!E17="","",นักเรียน!E17)</f>
        <v/>
      </c>
      <c r="E17" s="598"/>
      <c r="F17" s="312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195" t="str">
        <f t="shared" si="0"/>
        <v/>
      </c>
      <c r="Y17" s="22" t="str">
        <f>IF(OR(นักเรียน!N17="ออก",X17=""),"",ROUND(X17/$X$5*$Y$5,0))</f>
        <v/>
      </c>
      <c r="Z17" s="149" t="str">
        <f>IF(OR(นักเรียน!N17="ออก",Y17=""),"",VLOOKUP(Y17,grade2,5,TRUE))</f>
        <v/>
      </c>
      <c r="AA17" s="138" t="str">
        <f>IF(OR(นักเรียน!N17="ออก",Y17=""),"",VLOOKUP(Y17,grade2,4,TRUE))</f>
        <v/>
      </c>
      <c r="AB17" s="309"/>
      <c r="AC17" s="310"/>
    </row>
    <row r="18" spans="2:29" ht="15.75" customHeight="1" x14ac:dyDescent="0.5">
      <c r="B18" s="196">
        <v>13</v>
      </c>
      <c r="C18" s="133" t="str">
        <f>IF(นักเรียน!C18="","",นักเรียน!C18)</f>
        <v/>
      </c>
      <c r="D18" s="597" t="str">
        <f>IF(นักเรียน!E18="","",นักเรียน!E18)</f>
        <v/>
      </c>
      <c r="E18" s="598"/>
      <c r="F18" s="312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195" t="str">
        <f t="shared" si="0"/>
        <v/>
      </c>
      <c r="Y18" s="22" t="str">
        <f>IF(OR(นักเรียน!N18="ออก",X18=""),"",ROUND(X18/$X$5*$Y$5,0))</f>
        <v/>
      </c>
      <c r="Z18" s="149" t="str">
        <f>IF(OR(นักเรียน!N18="ออก",Y18=""),"",VLOOKUP(Y18,grade2,5,TRUE))</f>
        <v/>
      </c>
      <c r="AA18" s="138" t="str">
        <f>IF(OR(นักเรียน!N18="ออก",Y18=""),"",VLOOKUP(Y18,grade2,4,TRUE))</f>
        <v/>
      </c>
      <c r="AB18" s="309"/>
      <c r="AC18" s="310"/>
    </row>
    <row r="19" spans="2:29" ht="15.75" customHeight="1" x14ac:dyDescent="0.5">
      <c r="B19" s="136">
        <v>14</v>
      </c>
      <c r="C19" s="133" t="str">
        <f>IF(นักเรียน!C19="","",นักเรียน!C19)</f>
        <v/>
      </c>
      <c r="D19" s="597" t="str">
        <f>IF(นักเรียน!E19="","",นักเรียน!E19)</f>
        <v/>
      </c>
      <c r="E19" s="598"/>
      <c r="F19" s="312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195" t="str">
        <f t="shared" si="0"/>
        <v/>
      </c>
      <c r="Y19" s="22" t="str">
        <f>IF(OR(นักเรียน!N19="ออก",X19=""),"",ROUND(X19/$X$5*$Y$5,0))</f>
        <v/>
      </c>
      <c r="Z19" s="149" t="str">
        <f>IF(OR(นักเรียน!N19="ออก",Y19=""),"",VLOOKUP(Y19,grade2,5,TRUE))</f>
        <v/>
      </c>
      <c r="AA19" s="138" t="str">
        <f>IF(OR(นักเรียน!N19="ออก",Y19=""),"",VLOOKUP(Y19,grade2,4,TRUE))</f>
        <v/>
      </c>
      <c r="AB19" s="309"/>
      <c r="AC19" s="310"/>
    </row>
    <row r="20" spans="2:29" ht="15.75" customHeight="1" x14ac:dyDescent="0.5">
      <c r="B20" s="136">
        <v>15</v>
      </c>
      <c r="C20" s="133" t="str">
        <f>IF(นักเรียน!C20="","",นักเรียน!C20)</f>
        <v/>
      </c>
      <c r="D20" s="597" t="str">
        <f>IF(นักเรียน!E20="","",นักเรียน!E20)</f>
        <v/>
      </c>
      <c r="E20" s="598"/>
      <c r="F20" s="312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195" t="str">
        <f t="shared" si="0"/>
        <v/>
      </c>
      <c r="Y20" s="22" t="str">
        <f>IF(OR(นักเรียน!N20="ออก",X20=""),"",ROUND(X20/$X$5*$Y$5,0))</f>
        <v/>
      </c>
      <c r="Z20" s="149" t="str">
        <f>IF(OR(นักเรียน!N20="ออก",Y20=""),"",VLOOKUP(Y20,grade2,5,TRUE))</f>
        <v/>
      </c>
      <c r="AA20" s="138" t="str">
        <f>IF(OR(นักเรียน!N20="ออก",Y20=""),"",VLOOKUP(Y20,grade2,4,TRUE))</f>
        <v/>
      </c>
      <c r="AB20" s="309"/>
      <c r="AC20" s="310"/>
    </row>
    <row r="21" spans="2:29" ht="15.75" customHeight="1" x14ac:dyDescent="0.5">
      <c r="B21" s="136">
        <v>16</v>
      </c>
      <c r="C21" s="133" t="str">
        <f>IF(นักเรียน!C21="","",นักเรียน!C21)</f>
        <v/>
      </c>
      <c r="D21" s="597" t="str">
        <f>IF(นักเรียน!E21="","",นักเรียน!E21)</f>
        <v/>
      </c>
      <c r="E21" s="598"/>
      <c r="F21" s="312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  <c r="U21" s="305"/>
      <c r="V21" s="305"/>
      <c r="W21" s="305"/>
      <c r="X21" s="195" t="str">
        <f t="shared" si="0"/>
        <v/>
      </c>
      <c r="Y21" s="22" t="str">
        <f>IF(OR(นักเรียน!N21="ออก",X21=""),"",ROUND(X21/$X$5*$Y$5,0))</f>
        <v/>
      </c>
      <c r="Z21" s="149" t="str">
        <f>IF(OR(นักเรียน!N21="ออก",Y21=""),"",VLOOKUP(Y21,grade2,5,TRUE))</f>
        <v/>
      </c>
      <c r="AA21" s="138" t="str">
        <f>IF(OR(นักเรียน!N21="ออก",Y21=""),"",VLOOKUP(Y21,grade2,4,TRUE))</f>
        <v/>
      </c>
      <c r="AB21" s="309"/>
      <c r="AC21" s="310"/>
    </row>
    <row r="22" spans="2:29" ht="15.75" customHeight="1" x14ac:dyDescent="0.5">
      <c r="B22" s="196">
        <v>17</v>
      </c>
      <c r="C22" s="133" t="str">
        <f>IF(นักเรียน!C22="","",นักเรียน!C22)</f>
        <v/>
      </c>
      <c r="D22" s="597" t="str">
        <f>IF(นักเรียน!E22="","",นักเรียน!E22)</f>
        <v/>
      </c>
      <c r="E22" s="598"/>
      <c r="F22" s="312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  <c r="U22" s="305"/>
      <c r="V22" s="305"/>
      <c r="W22" s="305"/>
      <c r="X22" s="195" t="str">
        <f t="shared" si="0"/>
        <v/>
      </c>
      <c r="Y22" s="22" t="str">
        <f>IF(OR(นักเรียน!N22="ออก",X22=""),"",ROUND(X22/$X$5*$Y$5,0))</f>
        <v/>
      </c>
      <c r="Z22" s="149" t="str">
        <f>IF(OR(นักเรียน!N22="ออก",Y22=""),"",VLOOKUP(Y22,grade2,5,TRUE))</f>
        <v/>
      </c>
      <c r="AA22" s="138" t="str">
        <f>IF(OR(นักเรียน!N22="ออก",Y22=""),"",VLOOKUP(Y22,grade2,4,TRUE))</f>
        <v/>
      </c>
      <c r="AB22" s="309"/>
      <c r="AC22" s="310"/>
    </row>
    <row r="23" spans="2:29" ht="15.75" customHeight="1" x14ac:dyDescent="0.5">
      <c r="B23" s="136">
        <v>18</v>
      </c>
      <c r="C23" s="133" t="str">
        <f>IF(นักเรียน!C23="","",นักเรียน!C23)</f>
        <v/>
      </c>
      <c r="D23" s="597" t="str">
        <f>IF(นักเรียน!E23="","",นักเรียน!E23)</f>
        <v/>
      </c>
      <c r="E23" s="598"/>
      <c r="F23" s="312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  <c r="U23" s="305"/>
      <c r="V23" s="305"/>
      <c r="W23" s="305"/>
      <c r="X23" s="195" t="str">
        <f t="shared" si="0"/>
        <v/>
      </c>
      <c r="Y23" s="22" t="str">
        <f>IF(OR(นักเรียน!N23="ออก",X23=""),"",ROUND(X23/$X$5*$Y$5,0))</f>
        <v/>
      </c>
      <c r="Z23" s="149" t="str">
        <f>IF(OR(นักเรียน!N23="ออก",Y23=""),"",VLOOKUP(Y23,grade2,5,TRUE))</f>
        <v/>
      </c>
      <c r="AA23" s="138" t="str">
        <f>IF(OR(นักเรียน!N23="ออก",Y23=""),"",VLOOKUP(Y23,grade2,4,TRUE))</f>
        <v/>
      </c>
      <c r="AB23" s="309"/>
      <c r="AC23" s="310"/>
    </row>
    <row r="24" spans="2:29" ht="15.75" customHeight="1" x14ac:dyDescent="0.5">
      <c r="B24" s="136">
        <v>19</v>
      </c>
      <c r="C24" s="133" t="str">
        <f>IF(นักเรียน!C24="","",นักเรียน!C24)</f>
        <v/>
      </c>
      <c r="D24" s="597" t="str">
        <f>IF(นักเรียน!E24="","",นักเรียน!E24)</f>
        <v/>
      </c>
      <c r="E24" s="598"/>
      <c r="F24" s="312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195" t="str">
        <f t="shared" si="0"/>
        <v/>
      </c>
      <c r="Y24" s="22" t="str">
        <f>IF(OR(นักเรียน!N24="ออก",X24=""),"",ROUND(X24/$X$5*$Y$5,0))</f>
        <v/>
      </c>
      <c r="Z24" s="149" t="str">
        <f>IF(OR(นักเรียน!N24="ออก",Y24=""),"",VLOOKUP(Y24,grade2,5,TRUE))</f>
        <v/>
      </c>
      <c r="AA24" s="138" t="str">
        <f>IF(OR(นักเรียน!N24="ออก",Y24=""),"",VLOOKUP(Y24,grade2,4,TRUE))</f>
        <v/>
      </c>
      <c r="AB24" s="309"/>
      <c r="AC24" s="310"/>
    </row>
    <row r="25" spans="2:29" ht="15.75" customHeight="1" x14ac:dyDescent="0.5">
      <c r="B25" s="136">
        <v>20</v>
      </c>
      <c r="C25" s="133" t="str">
        <f>IF(นักเรียน!C25="","",นักเรียน!C25)</f>
        <v/>
      </c>
      <c r="D25" s="597" t="str">
        <f>IF(นักเรียน!E25="","",นักเรียน!E25)</f>
        <v/>
      </c>
      <c r="E25" s="598"/>
      <c r="F25" s="312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195" t="str">
        <f t="shared" si="0"/>
        <v/>
      </c>
      <c r="Y25" s="22" t="str">
        <f>IF(OR(นักเรียน!N25="ออก",X25=""),"",ROUND(X25/$X$5*$Y$5,0))</f>
        <v/>
      </c>
      <c r="Z25" s="149" t="str">
        <f>IF(OR(นักเรียน!N25="ออก",Y25=""),"",VLOOKUP(Y25,grade2,5,TRUE))</f>
        <v/>
      </c>
      <c r="AA25" s="138" t="str">
        <f>IF(OR(นักเรียน!N25="ออก",Y25=""),"",VLOOKUP(Y25,grade2,4,TRUE))</f>
        <v/>
      </c>
      <c r="AB25" s="309"/>
      <c r="AC25" s="310"/>
    </row>
    <row r="26" spans="2:29" ht="15.75" customHeight="1" x14ac:dyDescent="0.5">
      <c r="B26" s="196">
        <v>21</v>
      </c>
      <c r="C26" s="133" t="str">
        <f>IF(นักเรียน!C26="","",นักเรียน!C26)</f>
        <v/>
      </c>
      <c r="D26" s="597" t="str">
        <f>IF(นักเรียน!E26="","",นักเรียน!E26)</f>
        <v/>
      </c>
      <c r="E26" s="598"/>
      <c r="F26" s="312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  <c r="U26" s="305"/>
      <c r="V26" s="305"/>
      <c r="W26" s="305"/>
      <c r="X26" s="195" t="str">
        <f t="shared" si="0"/>
        <v/>
      </c>
      <c r="Y26" s="22" t="str">
        <f>IF(OR(นักเรียน!N26="ออก",X26=""),"",ROUND(X26/$X$5*$Y$5,0))</f>
        <v/>
      </c>
      <c r="Z26" s="149" t="str">
        <f>IF(OR(นักเรียน!N26="ออก",Y26=""),"",VLOOKUP(Y26,grade2,5,TRUE))</f>
        <v/>
      </c>
      <c r="AA26" s="138" t="str">
        <f>IF(OR(นักเรียน!N26="ออก",Y26=""),"",VLOOKUP(Y26,grade2,4,TRUE))</f>
        <v/>
      </c>
      <c r="AB26" s="309"/>
      <c r="AC26" s="310"/>
    </row>
    <row r="27" spans="2:29" ht="15.75" customHeight="1" x14ac:dyDescent="0.5">
      <c r="B27" s="136">
        <v>22</v>
      </c>
      <c r="C27" s="133" t="str">
        <f>IF(นักเรียน!C27="","",นักเรียน!C27)</f>
        <v/>
      </c>
      <c r="D27" s="597" t="str">
        <f>IF(นักเรียน!E27="","",นักเรียน!E27)</f>
        <v/>
      </c>
      <c r="E27" s="598"/>
      <c r="F27" s="312"/>
      <c r="G27" s="305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5"/>
      <c r="U27" s="305"/>
      <c r="V27" s="305"/>
      <c r="W27" s="305"/>
      <c r="X27" s="195" t="str">
        <f t="shared" si="0"/>
        <v/>
      </c>
      <c r="Y27" s="22" t="str">
        <f>IF(OR(นักเรียน!N27="ออก",X27=""),"",ROUND(X27/$X$5*$Y$5,0))</f>
        <v/>
      </c>
      <c r="Z27" s="149" t="str">
        <f>IF(OR(นักเรียน!N27="ออก",Y27=""),"",VLOOKUP(Y27,grade2,5,TRUE))</f>
        <v/>
      </c>
      <c r="AA27" s="138" t="str">
        <f>IF(OR(นักเรียน!N27="ออก",Y27=""),"",VLOOKUP(Y27,grade2,4,TRUE))</f>
        <v/>
      </c>
      <c r="AB27" s="309"/>
      <c r="AC27" s="310"/>
    </row>
    <row r="28" spans="2:29" ht="15.75" customHeight="1" x14ac:dyDescent="0.5">
      <c r="B28" s="136">
        <v>23</v>
      </c>
      <c r="C28" s="133" t="str">
        <f>IF(นักเรียน!C28="","",นักเรียน!C28)</f>
        <v/>
      </c>
      <c r="D28" s="597" t="str">
        <f>IF(นักเรียน!E28="","",นักเรียน!E28)</f>
        <v/>
      </c>
      <c r="E28" s="598"/>
      <c r="F28" s="312"/>
      <c r="G28" s="305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195" t="str">
        <f t="shared" si="0"/>
        <v/>
      </c>
      <c r="Y28" s="22" t="str">
        <f>IF(OR(นักเรียน!N28="ออก",X28=""),"",ROUND(X28/$X$5*$Y$5,0))</f>
        <v/>
      </c>
      <c r="Z28" s="149" t="str">
        <f>IF(OR(นักเรียน!N28="ออก",Y28=""),"",VLOOKUP(Y28,grade2,5,TRUE))</f>
        <v/>
      </c>
      <c r="AA28" s="138" t="str">
        <f>IF(OR(นักเรียน!N28="ออก",Y28=""),"",VLOOKUP(Y28,grade2,4,TRUE))</f>
        <v/>
      </c>
      <c r="AB28" s="309"/>
      <c r="AC28" s="310"/>
    </row>
    <row r="29" spans="2:29" ht="15.75" customHeight="1" x14ac:dyDescent="0.5">
      <c r="B29" s="136">
        <v>24</v>
      </c>
      <c r="C29" s="133" t="str">
        <f>IF(นักเรียน!C29="","",นักเรียน!C29)</f>
        <v/>
      </c>
      <c r="D29" s="597" t="str">
        <f>IF(นักเรียน!E29="","",นักเรียน!E29)</f>
        <v/>
      </c>
      <c r="E29" s="598"/>
      <c r="F29" s="312"/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195" t="str">
        <f t="shared" si="0"/>
        <v/>
      </c>
      <c r="Y29" s="22" t="str">
        <f>IF(OR(นักเรียน!N29="ออก",X29=""),"",ROUND(X29/$X$5*$Y$5,0))</f>
        <v/>
      </c>
      <c r="Z29" s="149" t="str">
        <f>IF(OR(นักเรียน!N29="ออก",Y29=""),"",VLOOKUP(Y29,grade2,5,TRUE))</f>
        <v/>
      </c>
      <c r="AA29" s="138" t="str">
        <f>IF(OR(นักเรียน!N29="ออก",Y29=""),"",VLOOKUP(Y29,grade2,4,TRUE))</f>
        <v/>
      </c>
      <c r="AB29" s="309"/>
      <c r="AC29" s="310"/>
    </row>
    <row r="30" spans="2:29" ht="15.75" customHeight="1" x14ac:dyDescent="0.5">
      <c r="B30" s="196">
        <v>25</v>
      </c>
      <c r="C30" s="133" t="str">
        <f>IF(นักเรียน!C30="","",นักเรียน!C30)</f>
        <v/>
      </c>
      <c r="D30" s="597" t="str">
        <f>IF(นักเรียน!E30="","",นักเรียน!E30)</f>
        <v/>
      </c>
      <c r="E30" s="598"/>
      <c r="F30" s="312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195" t="str">
        <f t="shared" si="0"/>
        <v/>
      </c>
      <c r="Y30" s="22" t="str">
        <f>IF(OR(นักเรียน!N30="ออก",X30=""),"",ROUND(X30/$X$5*$Y$5,0))</f>
        <v/>
      </c>
      <c r="Z30" s="149" t="str">
        <f>IF(OR(นักเรียน!N30="ออก",Y30=""),"",VLOOKUP(Y30,grade2,5,TRUE))</f>
        <v/>
      </c>
      <c r="AA30" s="138" t="str">
        <f>IF(OR(นักเรียน!N30="ออก",Y30=""),"",VLOOKUP(Y30,grade2,4,TRUE))</f>
        <v/>
      </c>
      <c r="AB30" s="309"/>
      <c r="AC30" s="310"/>
    </row>
    <row r="31" spans="2:29" ht="15.75" customHeight="1" x14ac:dyDescent="0.5">
      <c r="B31" s="136">
        <v>26</v>
      </c>
      <c r="C31" s="133" t="str">
        <f>IF(นักเรียน!C31="","",นักเรียน!C31)</f>
        <v/>
      </c>
      <c r="D31" s="597" t="str">
        <f>IF(นักเรียน!E31="","",นักเรียน!E31)</f>
        <v/>
      </c>
      <c r="E31" s="598"/>
      <c r="F31" s="312"/>
      <c r="G31" s="305"/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5"/>
      <c r="V31" s="305"/>
      <c r="W31" s="305"/>
      <c r="X31" s="195" t="str">
        <f t="shared" si="0"/>
        <v/>
      </c>
      <c r="Y31" s="22" t="str">
        <f>IF(OR(นักเรียน!N31="ออก",X31=""),"",ROUND(X31/$X$5*$Y$5,0))</f>
        <v/>
      </c>
      <c r="Z31" s="149" t="str">
        <f>IF(OR(นักเรียน!N31="ออก",Y31=""),"",VLOOKUP(Y31,grade2,5,TRUE))</f>
        <v/>
      </c>
      <c r="AA31" s="138" t="str">
        <f>IF(OR(นักเรียน!N31="ออก",Y31=""),"",VLOOKUP(Y31,grade2,4,TRUE))</f>
        <v/>
      </c>
      <c r="AB31" s="309"/>
      <c r="AC31" s="310"/>
    </row>
    <row r="32" spans="2:29" ht="15.75" customHeight="1" x14ac:dyDescent="0.5">
      <c r="B32" s="136">
        <v>27</v>
      </c>
      <c r="C32" s="133" t="str">
        <f>IF(นักเรียน!C32="","",นักเรียน!C32)</f>
        <v/>
      </c>
      <c r="D32" s="597" t="str">
        <f>IF(นักเรียน!E32="","",นักเรียน!E32)</f>
        <v/>
      </c>
      <c r="E32" s="598"/>
      <c r="F32" s="312"/>
      <c r="G32" s="305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195" t="str">
        <f t="shared" si="0"/>
        <v/>
      </c>
      <c r="Y32" s="22" t="str">
        <f>IF(OR(นักเรียน!N32="ออก",X32=""),"",ROUND(X32/$X$5*$Y$5,0))</f>
        <v/>
      </c>
      <c r="Z32" s="149" t="str">
        <f>IF(OR(นักเรียน!N32="ออก",Y32=""),"",VLOOKUP(Y32,grade2,5,TRUE))</f>
        <v/>
      </c>
      <c r="AA32" s="138" t="str">
        <f>IF(OR(นักเรียน!N32="ออก",Y32=""),"",VLOOKUP(Y32,grade2,4,TRUE))</f>
        <v/>
      </c>
      <c r="AB32" s="309"/>
      <c r="AC32" s="310"/>
    </row>
    <row r="33" spans="2:29" ht="15.75" customHeight="1" x14ac:dyDescent="0.5">
      <c r="B33" s="136">
        <v>28</v>
      </c>
      <c r="C33" s="133" t="str">
        <f>IF(นักเรียน!C33="","",นักเรียน!C33)</f>
        <v/>
      </c>
      <c r="D33" s="597" t="str">
        <f>IF(นักเรียน!E33="","",นักเรียน!E33)</f>
        <v/>
      </c>
      <c r="E33" s="598"/>
      <c r="F33" s="312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195" t="str">
        <f t="shared" si="0"/>
        <v/>
      </c>
      <c r="Y33" s="22" t="str">
        <f>IF(OR(นักเรียน!N33="ออก",X33=""),"",ROUND(X33/$X$5*$Y$5,0))</f>
        <v/>
      </c>
      <c r="Z33" s="149" t="str">
        <f>IF(OR(นักเรียน!N33="ออก",Y33=""),"",VLOOKUP(Y33,grade2,5,TRUE))</f>
        <v/>
      </c>
      <c r="AA33" s="138" t="str">
        <f>IF(OR(นักเรียน!N33="ออก",Y33=""),"",VLOOKUP(Y33,grade2,4,TRUE))</f>
        <v/>
      </c>
      <c r="AB33" s="309"/>
      <c r="AC33" s="310"/>
    </row>
    <row r="34" spans="2:29" ht="15.75" customHeight="1" x14ac:dyDescent="0.5">
      <c r="B34" s="196">
        <v>29</v>
      </c>
      <c r="C34" s="133" t="str">
        <f>IF(นักเรียน!C34="","",นักเรียน!C34)</f>
        <v/>
      </c>
      <c r="D34" s="597" t="str">
        <f>IF(นักเรียน!E34="","",นักเรียน!E34)</f>
        <v/>
      </c>
      <c r="E34" s="598"/>
      <c r="F34" s="312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195" t="str">
        <f t="shared" si="0"/>
        <v/>
      </c>
      <c r="Y34" s="22" t="str">
        <f>IF(OR(นักเรียน!N34="ออก",X34=""),"",ROUND(X34/$X$5*$Y$5,0))</f>
        <v/>
      </c>
      <c r="Z34" s="149" t="str">
        <f>IF(OR(นักเรียน!N34="ออก",Y34=""),"",VLOOKUP(Y34,grade2,5,TRUE))</f>
        <v/>
      </c>
      <c r="AA34" s="138" t="str">
        <f>IF(OR(นักเรียน!N34="ออก",Y34=""),"",VLOOKUP(Y34,grade2,4,TRUE))</f>
        <v/>
      </c>
      <c r="AB34" s="309"/>
      <c r="AC34" s="310"/>
    </row>
    <row r="35" spans="2:29" ht="15.75" customHeight="1" x14ac:dyDescent="0.5">
      <c r="B35" s="136">
        <v>30</v>
      </c>
      <c r="C35" s="133" t="str">
        <f>IF(นักเรียน!C35="","",นักเรียน!C35)</f>
        <v/>
      </c>
      <c r="D35" s="597" t="str">
        <f>IF(นักเรียน!E35="","",นักเรียน!E35)</f>
        <v/>
      </c>
      <c r="E35" s="598"/>
      <c r="F35" s="312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5"/>
      <c r="V35" s="305"/>
      <c r="W35" s="305"/>
      <c r="X35" s="195" t="str">
        <f t="shared" si="0"/>
        <v/>
      </c>
      <c r="Y35" s="22" t="str">
        <f>IF(OR(นักเรียน!N35="ออก",X35=""),"",ROUND(X35/$X$5*$Y$5,0))</f>
        <v/>
      </c>
      <c r="Z35" s="149" t="str">
        <f>IF(OR(นักเรียน!N35="ออก",Y35=""),"",VLOOKUP(Y35,grade2,5,TRUE))</f>
        <v/>
      </c>
      <c r="AA35" s="138" t="str">
        <f>IF(OR(นักเรียน!N35="ออก",Y35=""),"",VLOOKUP(Y35,grade2,4,TRUE))</f>
        <v/>
      </c>
      <c r="AB35" s="309"/>
      <c r="AC35" s="310"/>
    </row>
    <row r="36" spans="2:29" ht="15.75" customHeight="1" x14ac:dyDescent="0.5">
      <c r="B36" s="136">
        <v>31</v>
      </c>
      <c r="C36" s="133" t="str">
        <f>IF(นักเรียน!C36="","",นักเรียน!C36)</f>
        <v/>
      </c>
      <c r="D36" s="597" t="str">
        <f>IF(นักเรียน!E36="","",นักเรียน!E36)</f>
        <v/>
      </c>
      <c r="E36" s="598"/>
      <c r="F36" s="312"/>
      <c r="G36" s="305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195" t="str">
        <f t="shared" si="0"/>
        <v/>
      </c>
      <c r="Y36" s="22" t="str">
        <f>IF(OR(นักเรียน!N36="ออก",X36=""),"",ROUND(X36/$X$5*$Y$5,0))</f>
        <v/>
      </c>
      <c r="Z36" s="149" t="str">
        <f>IF(OR(นักเรียน!N36="ออก",Y36=""),"",VLOOKUP(Y36,grade2,5,TRUE))</f>
        <v/>
      </c>
      <c r="AA36" s="138" t="str">
        <f>IF(OR(นักเรียน!N36="ออก",Y36=""),"",VLOOKUP(Y36,grade2,4,TRUE))</f>
        <v/>
      </c>
      <c r="AB36" s="309"/>
      <c r="AC36" s="310"/>
    </row>
    <row r="37" spans="2:29" ht="15.75" customHeight="1" x14ac:dyDescent="0.5">
      <c r="B37" s="136">
        <v>32</v>
      </c>
      <c r="C37" s="133" t="str">
        <f>IF(นักเรียน!C37="","",นักเรียน!C37)</f>
        <v/>
      </c>
      <c r="D37" s="597" t="str">
        <f>IF(นักเรียน!E37="","",นักเรียน!E37)</f>
        <v/>
      </c>
      <c r="E37" s="598"/>
      <c r="F37" s="312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195" t="str">
        <f t="shared" ref="X37:X55" si="1">IF(SUM(F37:W37),SUM(F37:W37),"")</f>
        <v/>
      </c>
      <c r="Y37" s="22" t="str">
        <f>IF(OR(นักเรียน!N37="ออก",X37=""),"",ROUND(X37/$X$5*$Y$5,0))</f>
        <v/>
      </c>
      <c r="Z37" s="149" t="str">
        <f>IF(OR(นักเรียน!N37="ออก",Y37=""),"",VLOOKUP(Y37,grade2,5,TRUE))</f>
        <v/>
      </c>
      <c r="AA37" s="138" t="str">
        <f>IF(OR(นักเรียน!N37="ออก",Y37=""),"",VLOOKUP(Y37,grade2,4,TRUE))</f>
        <v/>
      </c>
      <c r="AB37" s="309"/>
      <c r="AC37" s="310"/>
    </row>
    <row r="38" spans="2:29" ht="15.75" customHeight="1" x14ac:dyDescent="0.5">
      <c r="B38" s="136">
        <v>33</v>
      </c>
      <c r="C38" s="133" t="str">
        <f>IF(นักเรียน!C38="","",นักเรียน!C38)</f>
        <v/>
      </c>
      <c r="D38" s="597" t="str">
        <f>IF(นักเรียน!E38="","",นักเรียน!E38)</f>
        <v/>
      </c>
      <c r="E38" s="598"/>
      <c r="F38" s="312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195" t="str">
        <f t="shared" si="1"/>
        <v/>
      </c>
      <c r="Y38" s="22" t="str">
        <f>IF(OR(นักเรียน!N38="ออก",X38=""),"",ROUND(X38/$X$5*$Y$5,0))</f>
        <v/>
      </c>
      <c r="Z38" s="149" t="str">
        <f>IF(OR(นักเรียน!N38="ออก",Y38=""),"",VLOOKUP(Y38,grade2,5,TRUE))</f>
        <v/>
      </c>
      <c r="AA38" s="138" t="str">
        <f>IF(OR(นักเรียน!N38="ออก",Y38=""),"",VLOOKUP(Y38,grade2,4,TRUE))</f>
        <v/>
      </c>
      <c r="AB38" s="309"/>
      <c r="AC38" s="310"/>
    </row>
    <row r="39" spans="2:29" ht="15.75" customHeight="1" x14ac:dyDescent="0.5">
      <c r="B39" s="136">
        <v>34</v>
      </c>
      <c r="C39" s="133" t="str">
        <f>IF(นักเรียน!C39="","",นักเรียน!C39)</f>
        <v/>
      </c>
      <c r="D39" s="597" t="str">
        <f>IF(นักเรียน!E39="","",นักเรียน!E39)</f>
        <v/>
      </c>
      <c r="E39" s="598"/>
      <c r="F39" s="312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5"/>
      <c r="V39" s="305"/>
      <c r="W39" s="305"/>
      <c r="X39" s="195" t="str">
        <f t="shared" si="1"/>
        <v/>
      </c>
      <c r="Y39" s="22" t="str">
        <f>IF(OR(นักเรียน!N39="ออก",X39=""),"",ROUND(X39/$X$5*$Y$5,0))</f>
        <v/>
      </c>
      <c r="Z39" s="149" t="str">
        <f>IF(OR(นักเรียน!N39="ออก",Y39=""),"",VLOOKUP(Y39,grade2,5,TRUE))</f>
        <v/>
      </c>
      <c r="AA39" s="138" t="str">
        <f>IF(OR(นักเรียน!N39="ออก",Y39=""),"",VLOOKUP(Y39,grade2,4,TRUE))</f>
        <v/>
      </c>
      <c r="AB39" s="309"/>
      <c r="AC39" s="310"/>
    </row>
    <row r="40" spans="2:29" ht="15.75" customHeight="1" x14ac:dyDescent="0.5">
      <c r="B40" s="136">
        <v>35</v>
      </c>
      <c r="C40" s="133" t="str">
        <f>IF(นักเรียน!C40="","",นักเรียน!C40)</f>
        <v/>
      </c>
      <c r="D40" s="597" t="str">
        <f>IF(นักเรียน!E40="","",นักเรียน!E40)</f>
        <v/>
      </c>
      <c r="E40" s="598"/>
      <c r="F40" s="312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5"/>
      <c r="W40" s="305"/>
      <c r="X40" s="195" t="str">
        <f t="shared" si="1"/>
        <v/>
      </c>
      <c r="Y40" s="22" t="str">
        <f>IF(OR(นักเรียน!N40="ออก",X40=""),"",ROUND(X40/$X$5*$Y$5,0))</f>
        <v/>
      </c>
      <c r="Z40" s="149" t="str">
        <f>IF(OR(นักเรียน!N40="ออก",Y40=""),"",VLOOKUP(Y40,grade2,5,TRUE))</f>
        <v/>
      </c>
      <c r="AA40" s="138" t="str">
        <f>IF(OR(นักเรียน!N40="ออก",Y40=""),"",VLOOKUP(Y40,grade2,4,TRUE))</f>
        <v/>
      </c>
      <c r="AB40" s="309"/>
      <c r="AC40" s="310"/>
    </row>
    <row r="41" spans="2:29" ht="15.75" customHeight="1" x14ac:dyDescent="0.5">
      <c r="B41" s="136">
        <v>36</v>
      </c>
      <c r="C41" s="133" t="str">
        <f>IF(นักเรียน!C41="","",นักเรียน!C41)</f>
        <v/>
      </c>
      <c r="D41" s="597" t="str">
        <f>IF(นักเรียน!E41="","",นักเรียน!E41)</f>
        <v/>
      </c>
      <c r="E41" s="598"/>
      <c r="F41" s="312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195" t="str">
        <f t="shared" si="1"/>
        <v/>
      </c>
      <c r="Y41" s="22" t="str">
        <f>IF(OR(นักเรียน!N41="ออก",X41=""),"",ROUND(X41/$X$5*$Y$5,0))</f>
        <v/>
      </c>
      <c r="Z41" s="149" t="str">
        <f>IF(OR(นักเรียน!N41="ออก",Y41=""),"",VLOOKUP(Y41,grade2,5,TRUE))</f>
        <v/>
      </c>
      <c r="AA41" s="138" t="str">
        <f>IF(OR(นักเรียน!N41="ออก",Y41=""),"",VLOOKUP(Y41,grade2,4,TRUE))</f>
        <v/>
      </c>
      <c r="AB41" s="309"/>
      <c r="AC41" s="310"/>
    </row>
    <row r="42" spans="2:29" ht="15.75" customHeight="1" x14ac:dyDescent="0.5">
      <c r="B42" s="136">
        <v>37</v>
      </c>
      <c r="C42" s="133" t="str">
        <f>IF(นักเรียน!C42="","",นักเรียน!C42)</f>
        <v/>
      </c>
      <c r="D42" s="597" t="str">
        <f>IF(นักเรียน!E42="","",นักเรียน!E42)</f>
        <v/>
      </c>
      <c r="E42" s="598"/>
      <c r="F42" s="312"/>
      <c r="G42" s="305"/>
      <c r="H42" s="305"/>
      <c r="I42" s="305"/>
      <c r="J42" s="305"/>
      <c r="K42" s="305"/>
      <c r="L42" s="305"/>
      <c r="M42" s="305"/>
      <c r="N42" s="305"/>
      <c r="O42" s="305"/>
      <c r="P42" s="305"/>
      <c r="Q42" s="305"/>
      <c r="R42" s="305"/>
      <c r="S42" s="305"/>
      <c r="T42" s="305"/>
      <c r="U42" s="305"/>
      <c r="V42" s="305"/>
      <c r="W42" s="305"/>
      <c r="X42" s="195" t="str">
        <f t="shared" si="1"/>
        <v/>
      </c>
      <c r="Y42" s="22" t="str">
        <f>IF(OR(นักเรียน!N42="ออก",X42=""),"",ROUND(X42/$X$5*$Y$5,0))</f>
        <v/>
      </c>
      <c r="Z42" s="149" t="str">
        <f>IF(OR(นักเรียน!N42="ออก",Y42=""),"",VLOOKUP(Y42,grade2,5,TRUE))</f>
        <v/>
      </c>
      <c r="AA42" s="138" t="str">
        <f>IF(OR(นักเรียน!N42="ออก",Y42=""),"",VLOOKUP(Y42,grade2,4,TRUE))</f>
        <v/>
      </c>
      <c r="AB42" s="309"/>
      <c r="AC42" s="310"/>
    </row>
    <row r="43" spans="2:29" ht="15.75" customHeight="1" x14ac:dyDescent="0.5">
      <c r="B43" s="136">
        <v>38</v>
      </c>
      <c r="C43" s="133" t="str">
        <f>IF(นักเรียน!C43="","",นักเรียน!C43)</f>
        <v/>
      </c>
      <c r="D43" s="597" t="str">
        <f>IF(นักเรียน!E43="","",นักเรียน!E43)</f>
        <v/>
      </c>
      <c r="E43" s="598"/>
      <c r="F43" s="312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305"/>
      <c r="W43" s="305"/>
      <c r="X43" s="195" t="str">
        <f t="shared" si="1"/>
        <v/>
      </c>
      <c r="Y43" s="22" t="str">
        <f>IF(OR(นักเรียน!N43="ออก",X43=""),"",ROUND(X43/$X$5*$Y$5,0))</f>
        <v/>
      </c>
      <c r="Z43" s="149" t="str">
        <f>IF(OR(นักเรียน!N43="ออก",Y43=""),"",VLOOKUP(Y43,grade2,5,TRUE))</f>
        <v/>
      </c>
      <c r="AA43" s="138" t="str">
        <f>IF(OR(นักเรียน!N43="ออก",Y43=""),"",VLOOKUP(Y43,grade2,4,TRUE))</f>
        <v/>
      </c>
      <c r="AB43" s="309"/>
      <c r="AC43" s="310"/>
    </row>
    <row r="44" spans="2:29" ht="15.75" customHeight="1" x14ac:dyDescent="0.5">
      <c r="B44" s="136">
        <v>39</v>
      </c>
      <c r="C44" s="133" t="str">
        <f>IF(นักเรียน!C44="","",นักเรียน!C44)</f>
        <v/>
      </c>
      <c r="D44" s="597" t="str">
        <f>IF(นักเรียน!E44="","",นักเรียน!E44)</f>
        <v/>
      </c>
      <c r="E44" s="598"/>
      <c r="F44" s="312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305"/>
      <c r="W44" s="305"/>
      <c r="X44" s="195" t="str">
        <f t="shared" si="1"/>
        <v/>
      </c>
      <c r="Y44" s="22" t="str">
        <f>IF(OR(นักเรียน!N44="ออก",X44=""),"",ROUND(X44/$X$5*$Y$5,0))</f>
        <v/>
      </c>
      <c r="Z44" s="149" t="str">
        <f>IF(OR(นักเรียน!N44="ออก",Y44=""),"",VLOOKUP(Y44,grade2,5,TRUE))</f>
        <v/>
      </c>
      <c r="AA44" s="138" t="str">
        <f>IF(OR(นักเรียน!N44="ออก",Y44=""),"",VLOOKUP(Y44,grade2,4,TRUE))</f>
        <v/>
      </c>
      <c r="AB44" s="309"/>
      <c r="AC44" s="310"/>
    </row>
    <row r="45" spans="2:29" ht="15.75" customHeight="1" x14ac:dyDescent="0.5">
      <c r="B45" s="136">
        <v>40</v>
      </c>
      <c r="C45" s="133" t="str">
        <f>IF(นักเรียน!C45="","",นักเรียน!C45)</f>
        <v/>
      </c>
      <c r="D45" s="597" t="str">
        <f>IF(นักเรียน!E45="","",นักเรียน!E45)</f>
        <v/>
      </c>
      <c r="E45" s="598"/>
      <c r="F45" s="312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195" t="str">
        <f t="shared" si="1"/>
        <v/>
      </c>
      <c r="Y45" s="22" t="str">
        <f>IF(OR(นักเรียน!N45="ออก",X45=""),"",ROUND(X45/$X$5*$Y$5,0))</f>
        <v/>
      </c>
      <c r="Z45" s="149" t="str">
        <f>IF(OR(นักเรียน!N45="ออก",Y45=""),"",VLOOKUP(Y45,grade2,5,TRUE))</f>
        <v/>
      </c>
      <c r="AA45" s="138" t="str">
        <f>IF(OR(นักเรียน!N45="ออก",Y45=""),"",VLOOKUP(Y45,grade2,4,TRUE))</f>
        <v/>
      </c>
      <c r="AB45" s="309"/>
      <c r="AC45" s="310"/>
    </row>
    <row r="46" spans="2:29" ht="15.75" customHeight="1" x14ac:dyDescent="0.5">
      <c r="B46" s="136">
        <v>41</v>
      </c>
      <c r="C46" s="133" t="str">
        <f>IF(นักเรียน!C46="","",นักเรียน!C46)</f>
        <v/>
      </c>
      <c r="D46" s="597" t="str">
        <f>IF(นักเรียน!E46="","",นักเรียน!E46)</f>
        <v/>
      </c>
      <c r="E46" s="598"/>
      <c r="F46" s="312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195" t="str">
        <f t="shared" si="1"/>
        <v/>
      </c>
      <c r="Y46" s="22" t="str">
        <f>IF(OR(นักเรียน!N46="ออก",X46=""),"",ROUND(X46/$X$5*$Y$5,0))</f>
        <v/>
      </c>
      <c r="Z46" s="149" t="str">
        <f>IF(OR(นักเรียน!N46="ออก",Y46=""),"",VLOOKUP(Y46,grade2,5,TRUE))</f>
        <v/>
      </c>
      <c r="AA46" s="138" t="str">
        <f>IF(OR(นักเรียน!N46="ออก",Y46=""),"",VLOOKUP(Y46,grade2,4,TRUE))</f>
        <v/>
      </c>
      <c r="AB46" s="309"/>
      <c r="AC46" s="310"/>
    </row>
    <row r="47" spans="2:29" ht="15.75" customHeight="1" x14ac:dyDescent="0.5">
      <c r="B47" s="136">
        <v>42</v>
      </c>
      <c r="C47" s="133" t="str">
        <f>IF(นักเรียน!C47="","",นักเรียน!C47)</f>
        <v/>
      </c>
      <c r="D47" s="597" t="str">
        <f>IF(นักเรียน!E47="","",นักเรียน!E47)</f>
        <v/>
      </c>
      <c r="E47" s="598"/>
      <c r="F47" s="312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195" t="str">
        <f t="shared" si="1"/>
        <v/>
      </c>
      <c r="Y47" s="22" t="str">
        <f>IF(OR(นักเรียน!N47="ออก",X47=""),"",ROUND(X47/$X$5*$Y$5,0))</f>
        <v/>
      </c>
      <c r="Z47" s="149" t="str">
        <f>IF(OR(นักเรียน!N47="ออก",Y47=""),"",VLOOKUP(Y47,grade2,5,TRUE))</f>
        <v/>
      </c>
      <c r="AA47" s="138" t="str">
        <f>IF(OR(นักเรียน!N47="ออก",Y47=""),"",VLOOKUP(Y47,grade2,4,TRUE))</f>
        <v/>
      </c>
      <c r="AB47" s="309"/>
      <c r="AC47" s="310"/>
    </row>
    <row r="48" spans="2:29" ht="15.75" customHeight="1" x14ac:dyDescent="0.5">
      <c r="B48" s="136">
        <v>43</v>
      </c>
      <c r="C48" s="133" t="str">
        <f>IF(นักเรียน!C48="","",นักเรียน!C48)</f>
        <v/>
      </c>
      <c r="D48" s="597" t="str">
        <f>IF(นักเรียน!E48="","",นักเรียน!E48)</f>
        <v/>
      </c>
      <c r="E48" s="598"/>
      <c r="F48" s="312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195" t="str">
        <f t="shared" si="1"/>
        <v/>
      </c>
      <c r="Y48" s="22" t="str">
        <f>IF(OR(นักเรียน!N48="ออก",X48=""),"",ROUND(X48/$X$5*$Y$5,0))</f>
        <v/>
      </c>
      <c r="Z48" s="149" t="str">
        <f>IF(OR(นักเรียน!N48="ออก",Y48=""),"",VLOOKUP(Y48,grade2,5,TRUE))</f>
        <v/>
      </c>
      <c r="AA48" s="138" t="str">
        <f>IF(OR(นักเรียน!N48="ออก",Y48=""),"",VLOOKUP(Y48,grade2,4,TRUE))</f>
        <v/>
      </c>
      <c r="AB48" s="309"/>
      <c r="AC48" s="310"/>
    </row>
    <row r="49" spans="2:29" ht="15.75" customHeight="1" x14ac:dyDescent="0.5">
      <c r="B49" s="136">
        <v>44</v>
      </c>
      <c r="C49" s="133" t="str">
        <f>IF(นักเรียน!C49="","",นักเรียน!C49)</f>
        <v/>
      </c>
      <c r="D49" s="597" t="str">
        <f>IF(นักเรียน!E49="","",นักเรียน!E49)</f>
        <v/>
      </c>
      <c r="E49" s="598"/>
      <c r="F49" s="312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195" t="str">
        <f t="shared" si="1"/>
        <v/>
      </c>
      <c r="Y49" s="22" t="str">
        <f>IF(OR(นักเรียน!N49="ออก",X49=""),"",ROUND(X49/$X$5*$Y$5,0))</f>
        <v/>
      </c>
      <c r="Z49" s="149" t="str">
        <f>IF(OR(นักเรียน!N49="ออก",Y49=""),"",VLOOKUP(Y49,grade2,5,TRUE))</f>
        <v/>
      </c>
      <c r="AA49" s="138" t="str">
        <f>IF(OR(นักเรียน!N49="ออก",Y49=""),"",VLOOKUP(Y49,grade2,4,TRUE))</f>
        <v/>
      </c>
      <c r="AB49" s="309"/>
      <c r="AC49" s="310"/>
    </row>
    <row r="50" spans="2:29" ht="15.75" customHeight="1" x14ac:dyDescent="0.5">
      <c r="B50" s="136">
        <v>45</v>
      </c>
      <c r="C50" s="133" t="str">
        <f>IF(นักเรียน!C50="","",นักเรียน!C50)</f>
        <v/>
      </c>
      <c r="D50" s="597" t="str">
        <f>IF(นักเรียน!E50="","",นักเรียน!E50)</f>
        <v/>
      </c>
      <c r="E50" s="598"/>
      <c r="F50" s="312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195" t="str">
        <f t="shared" si="1"/>
        <v/>
      </c>
      <c r="Y50" s="22" t="str">
        <f>IF(OR(นักเรียน!N50="ออก",X50=""),"",ROUND(X50/$X$5*$Y$5,0))</f>
        <v/>
      </c>
      <c r="Z50" s="149" t="str">
        <f>IF(OR(นักเรียน!N50="ออก",Y50=""),"",VLOOKUP(Y50,grade2,5,TRUE))</f>
        <v/>
      </c>
      <c r="AA50" s="138" t="str">
        <f>IF(OR(นักเรียน!N50="ออก",Y50=""),"",VLOOKUP(Y50,grade2,4,TRUE))</f>
        <v/>
      </c>
      <c r="AB50" s="309"/>
      <c r="AC50" s="310"/>
    </row>
    <row r="51" spans="2:29" ht="15.75" customHeight="1" x14ac:dyDescent="0.5">
      <c r="B51" s="136">
        <v>46</v>
      </c>
      <c r="C51" s="133" t="str">
        <f>IF(นักเรียน!C51="","",นักเรียน!C51)</f>
        <v/>
      </c>
      <c r="D51" s="597" t="str">
        <f>IF(นักเรียน!E51="","",นักเรียน!E51)</f>
        <v/>
      </c>
      <c r="E51" s="598"/>
      <c r="F51" s="312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195" t="str">
        <f t="shared" si="1"/>
        <v/>
      </c>
      <c r="Y51" s="22" t="str">
        <f>IF(OR(นักเรียน!N51="ออก",X51=""),"",ROUND(X51/$X$5*$Y$5,0))</f>
        <v/>
      </c>
      <c r="Z51" s="149" t="str">
        <f>IF(OR(นักเรียน!N51="ออก",Y51=""),"",VLOOKUP(Y51,grade2,5,TRUE))</f>
        <v/>
      </c>
      <c r="AA51" s="138" t="str">
        <f>IF(OR(นักเรียน!N51="ออก",Y51=""),"",VLOOKUP(Y51,grade2,4,TRUE))</f>
        <v/>
      </c>
      <c r="AB51" s="309"/>
      <c r="AC51" s="310"/>
    </row>
    <row r="52" spans="2:29" ht="15.75" customHeight="1" x14ac:dyDescent="0.5">
      <c r="B52" s="136">
        <v>47</v>
      </c>
      <c r="C52" s="133" t="str">
        <f>IF(นักเรียน!C52="","",นักเรียน!C52)</f>
        <v/>
      </c>
      <c r="D52" s="597" t="str">
        <f>IF(นักเรียน!E52="","",นักเรียน!E52)</f>
        <v/>
      </c>
      <c r="E52" s="598"/>
      <c r="F52" s="312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195" t="str">
        <f t="shared" si="1"/>
        <v/>
      </c>
      <c r="Y52" s="22" t="str">
        <f>IF(OR(นักเรียน!N52="ออก",X52=""),"",ROUND(X52/$X$5*$Y$5,0))</f>
        <v/>
      </c>
      <c r="Z52" s="149" t="str">
        <f>IF(OR(นักเรียน!N52="ออก",Y52=""),"",VLOOKUP(Y52,grade2,5,TRUE))</f>
        <v/>
      </c>
      <c r="AA52" s="138" t="str">
        <f>IF(OR(นักเรียน!N52="ออก",Y52=""),"",VLOOKUP(Y52,grade2,4,TRUE))</f>
        <v/>
      </c>
      <c r="AB52" s="309"/>
      <c r="AC52" s="310"/>
    </row>
    <row r="53" spans="2:29" ht="15.75" customHeight="1" x14ac:dyDescent="0.5">
      <c r="B53" s="136">
        <v>48</v>
      </c>
      <c r="C53" s="133" t="str">
        <f>IF(นักเรียน!C53="","",นักเรียน!C53)</f>
        <v/>
      </c>
      <c r="D53" s="597" t="str">
        <f>IF(นักเรียน!E53="","",นักเรียน!E53)</f>
        <v/>
      </c>
      <c r="E53" s="598"/>
      <c r="F53" s="312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195" t="str">
        <f t="shared" si="1"/>
        <v/>
      </c>
      <c r="Y53" s="22" t="str">
        <f>IF(OR(นักเรียน!N53="ออก",X53=""),"",ROUND(X53/$X$5*$Y$5,0))</f>
        <v/>
      </c>
      <c r="Z53" s="149" t="str">
        <f>IF(OR(นักเรียน!N53="ออก",Y53=""),"",VLOOKUP(Y53,grade2,5,TRUE))</f>
        <v/>
      </c>
      <c r="AA53" s="138" t="str">
        <f>IF(OR(นักเรียน!N53="ออก",Y53=""),"",VLOOKUP(Y53,grade2,4,TRUE))</f>
        <v/>
      </c>
      <c r="AB53" s="309"/>
      <c r="AC53" s="310"/>
    </row>
    <row r="54" spans="2:29" ht="15.75" customHeight="1" x14ac:dyDescent="0.5">
      <c r="B54" s="136">
        <v>49</v>
      </c>
      <c r="C54" s="133" t="str">
        <f>IF(นักเรียน!C54="","",นักเรียน!C54)</f>
        <v/>
      </c>
      <c r="D54" s="597" t="str">
        <f>IF(นักเรียน!E54="","",นักเรียน!E54)</f>
        <v/>
      </c>
      <c r="E54" s="598"/>
      <c r="F54" s="312"/>
      <c r="G54" s="305"/>
      <c r="H54" s="305"/>
      <c r="I54" s="305"/>
      <c r="J54" s="305"/>
      <c r="K54" s="305"/>
      <c r="L54" s="305"/>
      <c r="M54" s="305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195" t="str">
        <f t="shared" si="1"/>
        <v/>
      </c>
      <c r="Y54" s="22" t="str">
        <f>IF(OR(นักเรียน!N54="ออก",X54=""),"",ROUND(X54/$X$5*$Y$5,0))</f>
        <v/>
      </c>
      <c r="Z54" s="149" t="str">
        <f>IF(OR(นักเรียน!N54="ออก",Y54=""),"",VLOOKUP(Y54,grade2,5,TRUE))</f>
        <v/>
      </c>
      <c r="AA54" s="138" t="str">
        <f>IF(OR(นักเรียน!N54="ออก",Y54=""),"",VLOOKUP(Y54,grade2,4,TRUE))</f>
        <v/>
      </c>
      <c r="AB54" s="309"/>
      <c r="AC54" s="310"/>
    </row>
    <row r="55" spans="2:29" ht="15.75" customHeight="1" x14ac:dyDescent="0.5">
      <c r="B55" s="136">
        <v>50</v>
      </c>
      <c r="C55" s="133" t="str">
        <f>IF(นักเรียน!C55="","",นักเรียน!C55)</f>
        <v/>
      </c>
      <c r="D55" s="597" t="str">
        <f>IF(นักเรียน!E55="","",นักเรียน!E55)</f>
        <v/>
      </c>
      <c r="E55" s="598"/>
      <c r="F55" s="312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195" t="str">
        <f t="shared" si="1"/>
        <v/>
      </c>
      <c r="Y55" s="22" t="str">
        <f>IF(OR(นักเรียน!N55="ออก",X55=""),"",ROUND(X55/$X$5*$Y$5,0))</f>
        <v/>
      </c>
      <c r="Z55" s="149" t="str">
        <f>IF(OR(นักเรียน!N55="ออก",Y55=""),"",VLOOKUP(Y55,grade2,5,TRUE))</f>
        <v/>
      </c>
      <c r="AA55" s="138" t="str">
        <f>IF(OR(นักเรียน!N55="ออก",Y55=""),"",VLOOKUP(Y55,grade2,4,TRUE))</f>
        <v/>
      </c>
      <c r="AB55" s="309"/>
      <c r="AC55" s="310"/>
    </row>
    <row r="56" spans="2:29" s="37" customFormat="1" ht="18" customHeight="1" x14ac:dyDescent="0.5">
      <c r="B56" s="38"/>
      <c r="C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01"/>
      <c r="Z56" s="301"/>
    </row>
    <row r="57" spans="2:29" s="37" customFormat="1" ht="18" customHeight="1" x14ac:dyDescent="0.5">
      <c r="B57" s="38"/>
      <c r="C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01"/>
      <c r="Z57" s="301"/>
    </row>
    <row r="58" spans="2:29" s="37" customFormat="1" ht="18" customHeight="1" x14ac:dyDescent="0.5">
      <c r="B58" s="38"/>
      <c r="C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01"/>
      <c r="Z58" s="301"/>
    </row>
    <row r="59" spans="2:29" s="37" customFormat="1" ht="18" customHeight="1" x14ac:dyDescent="0.5">
      <c r="B59" s="38"/>
      <c r="C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01"/>
      <c r="Z59" s="301"/>
    </row>
    <row r="60" spans="2:29" s="37" customFormat="1" ht="18" customHeight="1" x14ac:dyDescent="0.5">
      <c r="B60" s="38"/>
      <c r="C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01"/>
      <c r="Z60" s="301"/>
    </row>
    <row r="61" spans="2:29" s="37" customFormat="1" ht="18" customHeight="1" x14ac:dyDescent="0.5">
      <c r="B61" s="38"/>
      <c r="C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01"/>
      <c r="Z61" s="301"/>
    </row>
    <row r="62" spans="2:29" s="37" customFormat="1" ht="18" customHeight="1" x14ac:dyDescent="0.5">
      <c r="B62" s="38"/>
      <c r="C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01"/>
      <c r="Z62" s="301"/>
    </row>
    <row r="63" spans="2:2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2:2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F2:W2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F30:W55">
    <cfRule type="cellIs" dxfId="96" priority="60" operator="lessThan">
      <formula>50%*F$5</formula>
    </cfRule>
  </conditionalFormatting>
  <conditionalFormatting sqref="Y6:Y55">
    <cfRule type="cellIs" dxfId="95" priority="59" operator="lessThan">
      <formula>50%*$Y$5</formula>
    </cfRule>
  </conditionalFormatting>
  <conditionalFormatting sqref="Z6:Z55">
    <cfRule type="cellIs" dxfId="94" priority="50" operator="equal">
      <formula>0</formula>
    </cfRule>
  </conditionalFormatting>
  <conditionalFormatting sqref="AA6:AA55">
    <cfRule type="containsText" dxfId="93" priority="49" operator="containsText" text="ไม่ผ่าน">
      <formula>NOT(ISERROR(SEARCH("ไม่ผ่าน",AA6)))</formula>
    </cfRule>
  </conditionalFormatting>
  <conditionalFormatting sqref="G9:W9 G8:N8">
    <cfRule type="cellIs" dxfId="92" priority="46" operator="lessThan">
      <formula>50%*G$5</formula>
    </cfRule>
  </conditionalFormatting>
  <conditionalFormatting sqref="G10:W10">
    <cfRule type="cellIs" dxfId="91" priority="45" operator="lessThan">
      <formula>50%*G$5</formula>
    </cfRule>
  </conditionalFormatting>
  <conditionalFormatting sqref="G14 G12:W13 F13:F15 H14:W15 G10:O12">
    <cfRule type="cellIs" dxfId="90" priority="44" operator="lessThan">
      <formula>50%*F$5</formula>
    </cfRule>
  </conditionalFormatting>
  <conditionalFormatting sqref="F17 G15">
    <cfRule type="cellIs" dxfId="89" priority="43" operator="lessThan">
      <formula>50%*F$5</formula>
    </cfRule>
  </conditionalFormatting>
  <conditionalFormatting sqref="F18">
    <cfRule type="cellIs" dxfId="88" priority="42" operator="lessThan">
      <formula>50%*F$5</formula>
    </cfRule>
  </conditionalFormatting>
  <conditionalFormatting sqref="F21:W21">
    <cfRule type="cellIs" dxfId="87" priority="41" operator="lessThan">
      <formula>50%*F$5</formula>
    </cfRule>
  </conditionalFormatting>
  <conditionalFormatting sqref="F26:W26 F24:W24">
    <cfRule type="cellIs" dxfId="86" priority="40" operator="lessThan">
      <formula>50%*F$5</formula>
    </cfRule>
  </conditionalFormatting>
  <conditionalFormatting sqref="F28:W28">
    <cfRule type="cellIs" dxfId="85" priority="38" operator="lessThan">
      <formula>50%*F$5</formula>
    </cfRule>
  </conditionalFormatting>
  <conditionalFormatting sqref="F29:W29">
    <cfRule type="cellIs" dxfId="84" priority="37" operator="lessThan">
      <formula>50%*F$5</formula>
    </cfRule>
  </conditionalFormatting>
  <conditionalFormatting sqref="F20:W20">
    <cfRule type="cellIs" dxfId="83" priority="36" operator="lessThan">
      <formula>50%*F$5</formula>
    </cfRule>
  </conditionalFormatting>
  <conditionalFormatting sqref="F22:W22">
    <cfRule type="cellIs" dxfId="82" priority="35" operator="lessThan">
      <formula>50%*F$5</formula>
    </cfRule>
  </conditionalFormatting>
  <conditionalFormatting sqref="F23:W23">
    <cfRule type="cellIs" dxfId="81" priority="34" operator="lessThan">
      <formula>50%*F$5</formula>
    </cfRule>
  </conditionalFormatting>
  <conditionalFormatting sqref="F25:W25">
    <cfRule type="cellIs" dxfId="80" priority="33" operator="lessThan">
      <formula>50%*F$5</formula>
    </cfRule>
  </conditionalFormatting>
  <conditionalFormatting sqref="G11:W11">
    <cfRule type="cellIs" dxfId="79" priority="32" operator="lessThan">
      <formula>50%*G$5</formula>
    </cfRule>
  </conditionalFormatting>
  <conditionalFormatting sqref="F19:W19 G17:T18">
    <cfRule type="cellIs" dxfId="78" priority="31" operator="lessThan">
      <formula>50%*F$5</formula>
    </cfRule>
  </conditionalFormatting>
  <conditionalFormatting sqref="F27:W27">
    <cfRule type="cellIs" dxfId="77" priority="30" operator="lessThan">
      <formula>50%*F$5</formula>
    </cfRule>
  </conditionalFormatting>
  <conditionalFormatting sqref="G7:W7">
    <cfRule type="cellIs" dxfId="76" priority="29" operator="lessThan">
      <formula>50%*G$5</formula>
    </cfRule>
  </conditionalFormatting>
  <conditionalFormatting sqref="F6:W6">
    <cfRule type="cellIs" dxfId="75" priority="28" operator="lessThan">
      <formula>50%*F$5</formula>
    </cfRule>
  </conditionalFormatting>
  <conditionalFormatting sqref="G8:N8">
    <cfRule type="cellIs" dxfId="53" priority="27" operator="lessThan">
      <formula>50%*G$5</formula>
    </cfRule>
  </conditionalFormatting>
  <conditionalFormatting sqref="G9:O9">
    <cfRule type="cellIs" dxfId="51" priority="26" operator="lessThan">
      <formula>50%*G$5</formula>
    </cfRule>
  </conditionalFormatting>
  <conditionalFormatting sqref="F7:F12">
    <cfRule type="cellIs" dxfId="49" priority="25" operator="lessThan">
      <formula>50%*F$5</formula>
    </cfRule>
  </conditionalFormatting>
  <conditionalFormatting sqref="O8:Q8">
    <cfRule type="cellIs" dxfId="47" priority="24" operator="lessThan">
      <formula>50%*O$5</formula>
    </cfRule>
  </conditionalFormatting>
  <conditionalFormatting sqref="O8:Q8">
    <cfRule type="cellIs" dxfId="45" priority="23" operator="lessThan">
      <formula>50%*O$5</formula>
    </cfRule>
  </conditionalFormatting>
  <conditionalFormatting sqref="R8:T8">
    <cfRule type="cellIs" dxfId="43" priority="22" operator="lessThan">
      <formula>50%*R$5</formula>
    </cfRule>
  </conditionalFormatting>
  <conditionalFormatting sqref="R8:T8">
    <cfRule type="cellIs" dxfId="41" priority="21" operator="lessThan">
      <formula>50%*R$5</formula>
    </cfRule>
  </conditionalFormatting>
  <conditionalFormatting sqref="U8:W8">
    <cfRule type="cellIs" dxfId="39" priority="20" operator="lessThan">
      <formula>50%*U$5</formula>
    </cfRule>
  </conditionalFormatting>
  <conditionalFormatting sqref="U8:W8">
    <cfRule type="cellIs" dxfId="37" priority="19" operator="lessThan">
      <formula>50%*U$5</formula>
    </cfRule>
  </conditionalFormatting>
  <conditionalFormatting sqref="F16:H16">
    <cfRule type="cellIs" dxfId="35" priority="18" operator="lessThan">
      <formula>50%*F$5</formula>
    </cfRule>
  </conditionalFormatting>
  <conditionalFormatting sqref="F16:H16">
    <cfRule type="cellIs" dxfId="33" priority="17" operator="lessThan">
      <formula>50%*F$5</formula>
    </cfRule>
  </conditionalFormatting>
  <conditionalFormatting sqref="I16:K16">
    <cfRule type="cellIs" dxfId="31" priority="16" operator="lessThan">
      <formula>50%*I$5</formula>
    </cfRule>
  </conditionalFormatting>
  <conditionalFormatting sqref="I16:K16">
    <cfRule type="cellIs" dxfId="29" priority="15" operator="lessThan">
      <formula>50%*I$5</formula>
    </cfRule>
  </conditionalFormatting>
  <conditionalFormatting sqref="L16:N16">
    <cfRule type="cellIs" dxfId="27" priority="14" operator="lessThan">
      <formula>50%*L$5</formula>
    </cfRule>
  </conditionalFormatting>
  <conditionalFormatting sqref="L16:N16">
    <cfRule type="cellIs" dxfId="25" priority="13" operator="lessThan">
      <formula>50%*L$5</formula>
    </cfRule>
  </conditionalFormatting>
  <conditionalFormatting sqref="O16:Q16">
    <cfRule type="cellIs" dxfId="23" priority="12" operator="lessThan">
      <formula>50%*O$5</formula>
    </cfRule>
  </conditionalFormatting>
  <conditionalFormatting sqref="O16:Q16">
    <cfRule type="cellIs" dxfId="21" priority="11" operator="lessThan">
      <formula>50%*O$5</formula>
    </cfRule>
  </conditionalFormatting>
  <conditionalFormatting sqref="R16:S16">
    <cfRule type="cellIs" dxfId="19" priority="10" operator="lessThan">
      <formula>50%*R$5</formula>
    </cfRule>
  </conditionalFormatting>
  <conditionalFormatting sqref="R16:S16">
    <cfRule type="cellIs" dxfId="17" priority="9" operator="lessThan">
      <formula>50%*R$5</formula>
    </cfRule>
  </conditionalFormatting>
  <conditionalFormatting sqref="T16">
    <cfRule type="cellIs" dxfId="15" priority="8" operator="lessThan">
      <formula>50%*T$5</formula>
    </cfRule>
  </conditionalFormatting>
  <conditionalFormatting sqref="T16">
    <cfRule type="cellIs" dxfId="13" priority="7" operator="lessThan">
      <formula>50%*T$5</formula>
    </cfRule>
  </conditionalFormatting>
  <conditionalFormatting sqref="U16:W16">
    <cfRule type="cellIs" dxfId="11" priority="6" operator="lessThan">
      <formula>50%*U$5</formula>
    </cfRule>
  </conditionalFormatting>
  <conditionalFormatting sqref="U16:W16">
    <cfRule type="cellIs" dxfId="9" priority="5" operator="lessThan">
      <formula>50%*U$5</formula>
    </cfRule>
  </conditionalFormatting>
  <conditionalFormatting sqref="U17:W17">
    <cfRule type="cellIs" dxfId="7" priority="4" operator="lessThan">
      <formula>50%*U$5</formula>
    </cfRule>
  </conditionalFormatting>
  <conditionalFormatting sqref="U17:W17">
    <cfRule type="cellIs" dxfId="5" priority="3" operator="lessThan">
      <formula>50%*U$5</formula>
    </cfRule>
  </conditionalFormatting>
  <conditionalFormatting sqref="U18:W18">
    <cfRule type="cellIs" dxfId="3" priority="2" operator="lessThan">
      <formula>50%*U$5</formula>
    </cfRule>
  </conditionalFormatting>
  <conditionalFormatting sqref="U18:W18">
    <cfRule type="cellIs" dxfId="1" priority="1" operator="lessThan">
      <formula>50%*U$5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23" min="1" max="54" man="1"/>
  </colBreaks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20</vt:i4>
      </vt:variant>
      <vt:variant>
        <vt:lpstr>ช่วงที่มีชื่อ</vt:lpstr>
      </vt:variant>
      <vt:variant>
        <vt:i4>48</vt:i4>
      </vt:variant>
    </vt:vector>
  </HeadingPairs>
  <TitlesOfParts>
    <vt:vector size="68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grade1</vt:lpstr>
      <vt:lpstr>grade2</vt:lpstr>
      <vt:lpstr>grade22</vt:lpstr>
      <vt:lpstr>grade3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Windows User</cp:lastModifiedBy>
  <cp:lastPrinted>2019-03-14T14:01:13Z</cp:lastPrinted>
  <dcterms:created xsi:type="dcterms:W3CDTF">2004-09-09T07:11:14Z</dcterms:created>
  <dcterms:modified xsi:type="dcterms:W3CDTF">2019-06-04T07:53:06Z</dcterms:modified>
</cp:coreProperties>
</file>