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1095" windowWidth="11715" windowHeight="5205" tabRatio="813"/>
  </bookViews>
  <sheets>
    <sheet name="Home" sheetId="45" r:id="rId1"/>
    <sheet name="อ่านก่อนทำ" sheetId="58" r:id="rId2"/>
    <sheet name="เกณฑ์" sheetId="59" r:id="rId3"/>
    <sheet name="นักเรียน" sheetId="38" r:id="rId4"/>
    <sheet name="ปก" sheetId="46" r:id="rId5"/>
    <sheet name="เวลาเรียน" sheetId="43" r:id="rId6"/>
    <sheet name="list01" sheetId="44" state="hidden" r:id="rId7"/>
    <sheet name="คะแนน1" sheetId="30" r:id="rId8"/>
    <sheet name="คะแนน2" sheetId="42" r:id="rId9"/>
    <sheet name="คุณลักษณะ" sheetId="48" r:id="rId10"/>
    <sheet name="คุณลักษณะรายข้อ" sheetId="47" r:id="rId11"/>
    <sheet name="คิดวิเคราะห์" sheetId="49" r:id="rId12"/>
    <sheet name="คิดวิเคราะห์รายข้อ" sheetId="50" r:id="rId13"/>
    <sheet name="ตัวชีวัด" sheetId="51" r:id="rId14"/>
    <sheet name="คำอธิบาย" sheetId="52" r:id="rId15"/>
    <sheet name="ตัวชี้วัดคุณลักษณะ" sheetId="53" r:id="rId16"/>
    <sheet name="ตัวชี้วัดการอ่าน" sheetId="54" r:id="rId17"/>
    <sheet name="บันทึกข้อความ" sheetId="61" r:id="rId18"/>
    <sheet name="รายงาน1" sheetId="56" r:id="rId19"/>
    <sheet name="แผนภูมิ" sheetId="60" r:id="rId20"/>
    <sheet name="aboutme" sheetId="57" r:id="rId21"/>
    <sheet name="Sheet1" sheetId="62" r:id="rId22"/>
  </sheets>
  <definedNames>
    <definedName name="_xlnm._FilterDatabase" localSheetId="5" hidden="1">เวลาเรียน!$B$2:$EP$56</definedName>
    <definedName name="date">list01!$G$1:$G$31</definedName>
    <definedName name="grad1">เกณฑ์!$C$10:$G$17</definedName>
    <definedName name="grad2">เกณฑ์!$J$5:$N$10</definedName>
    <definedName name="grad3">เกณฑ์!$J$13:$N$17</definedName>
    <definedName name="grade01">เกณฑ์!$C$9:$G$17</definedName>
    <definedName name="gradeact">เกณฑ์!$J$20:$N$21</definedName>
    <definedName name="group_sara">list01!$D$1:$D$12</definedName>
    <definedName name="kroo">list01!$K$1:$K$13</definedName>
    <definedName name="level_class">list01!$I$1:$I$10</definedName>
    <definedName name="level_ed">list01!$E$1:$E$2</definedName>
    <definedName name="list">list01!$C$1:$C$5</definedName>
    <definedName name="month">list01!$A$1:$A$24</definedName>
    <definedName name="months">list01!$F$1:$F$12</definedName>
    <definedName name="posit">list01!$B$1:$B$7</definedName>
    <definedName name="_xlnm.Print_Area" localSheetId="20">aboutme!$B$3:$P$44</definedName>
    <definedName name="_xlnm.Print_Area" localSheetId="0">Home!$B$2:$I$20</definedName>
    <definedName name="_xlnm.Print_Area" localSheetId="2">เกณฑ์!$B$2:$O$49</definedName>
    <definedName name="_xlnm.Print_Area" localSheetId="7">คะแนน1!$B$2:$BC$55</definedName>
    <definedName name="_xlnm.Print_Area" localSheetId="8">คะแนน2!$B$2:$BD$55</definedName>
    <definedName name="_xlnm.Print_Area" localSheetId="14">คำอธิบาย!$C$2:$N$79</definedName>
    <definedName name="_xlnm.Print_Area" localSheetId="11">คิดวิเคราะห์!$B$2:$P$55</definedName>
    <definedName name="_xlnm.Print_Area" localSheetId="12">คิดวิเคราะห์รายข้อ!$B$2:$Y$55</definedName>
    <definedName name="_xlnm.Print_Area" localSheetId="9">คุณลักษณะ!$B$2:$AC$55</definedName>
    <definedName name="_xlnm.Print_Area" localSheetId="10">คุณลักษณะรายข้อ!$B$2:$BA$55</definedName>
    <definedName name="_xlnm.Print_Area" localSheetId="13">ตัวชีวัด!$C$3:$G$46</definedName>
    <definedName name="_xlnm.Print_Area" localSheetId="16">ตัวชี้วัดการอ่าน!$B$2:$D$47</definedName>
    <definedName name="_xlnm.Print_Area" localSheetId="15">ตัวชี้วัดคุณลักษณะ!$C$3:$D$93</definedName>
    <definedName name="_xlnm.Print_Area" localSheetId="3">นักเรียน!$B$2:$N$55</definedName>
    <definedName name="_xlnm.Print_Area" localSheetId="17">บันทึกข้อความ!$B$2:$L$32</definedName>
    <definedName name="_xlnm.Print_Area" localSheetId="4">ปก!$B$2:$R$33</definedName>
    <definedName name="_xlnm.Print_Area" localSheetId="19">แผนภูมิ!$B$2:$M$46</definedName>
    <definedName name="_xlnm.Print_Area" localSheetId="18">รายงาน1!$B$2:$W$56</definedName>
    <definedName name="_xlnm.Print_Area" localSheetId="5">เวลาเรียน!$B$2:$KT$56</definedName>
    <definedName name="_xlnm.Print_Area" localSheetId="1">อ่านก่อนทำ!$C$2:$N$80</definedName>
    <definedName name="_xlnm.Print_Titles" localSheetId="7">คะแนน1!$B:$E</definedName>
    <definedName name="_xlnm.Print_Titles" localSheetId="8">คะแนน2!$B:$E</definedName>
    <definedName name="_xlnm.Print_Titles" localSheetId="11">คิดวิเคราะห์!$B:$E</definedName>
    <definedName name="_xlnm.Print_Titles" localSheetId="12">คิดวิเคราะห์รายข้อ!$B:$C</definedName>
    <definedName name="_xlnm.Print_Titles" localSheetId="9">คุณลักษณะ!$B:$E</definedName>
    <definedName name="_xlnm.Print_Titles" localSheetId="10">คุณลักษณะรายข้อ!$B:$C</definedName>
    <definedName name="_xlnm.Print_Titles" localSheetId="13">ตัวชีวัด!$3:$5</definedName>
    <definedName name="_xlnm.Print_Titles" localSheetId="18">รายงาน1!$B:$C</definedName>
    <definedName name="_xlnm.Print_Titles" localSheetId="5">เวลาเรียน!$F:$F</definedName>
    <definedName name="scor1">list01!$M$1:$M$11</definedName>
    <definedName name="section">list01!$L$1:$L$5</definedName>
    <definedName name="status">list01!$O$1:$O$2</definedName>
    <definedName name="time">list01!$J$1:$J$2</definedName>
    <definedName name="vadpol">list01!$P$1:$P$2</definedName>
    <definedName name="year_ed">list01!$H$1:$H$19</definedName>
    <definedName name="years">list01!$H$1:$H$4</definedName>
  </definedNames>
  <calcPr calcId="152511"/>
</workbook>
</file>

<file path=xl/calcChain.xml><?xml version="1.0" encoding="utf-8"?>
<calcChain xmlns="http://schemas.openxmlformats.org/spreadsheetml/2006/main">
  <c r="E74" i="52" l="1"/>
  <c r="H74" i="52"/>
  <c r="K74" i="52"/>
  <c r="AX4" i="42"/>
  <c r="AY11" i="42"/>
  <c r="AY12" i="42"/>
  <c r="AY13" i="42"/>
  <c r="AY14" i="42"/>
  <c r="AY16" i="42"/>
  <c r="AY17" i="42"/>
  <c r="AY18" i="42"/>
  <c r="AY19" i="42"/>
  <c r="AY20" i="42"/>
  <c r="AY21" i="42"/>
  <c r="AY22" i="42"/>
  <c r="AY23" i="42"/>
  <c r="AY24" i="42"/>
  <c r="AY26" i="42"/>
  <c r="AY27" i="42"/>
  <c r="AY28" i="42"/>
  <c r="AY29" i="42"/>
  <c r="AY30" i="42"/>
  <c r="AY31" i="42"/>
  <c r="AY32" i="42"/>
  <c r="AY33" i="42"/>
  <c r="AY34" i="42"/>
  <c r="AY36" i="42"/>
  <c r="AY37" i="42"/>
  <c r="AY38" i="42"/>
  <c r="AY39" i="42"/>
  <c r="AY40" i="42"/>
  <c r="AY41" i="42"/>
  <c r="AY42" i="42"/>
  <c r="AY43" i="42"/>
  <c r="AY44" i="42"/>
  <c r="AY46" i="42"/>
  <c r="AY47" i="42"/>
  <c r="AY48" i="42"/>
  <c r="AY49" i="42"/>
  <c r="AY50" i="42"/>
  <c r="AY51" i="42"/>
  <c r="AY52" i="42"/>
  <c r="AY53" i="42"/>
  <c r="AY54" i="42"/>
  <c r="AV7" i="42"/>
  <c r="AV6" i="42"/>
  <c r="AV5" i="42"/>
  <c r="AV8" i="42"/>
  <c r="AV9" i="42"/>
  <c r="AV10" i="42"/>
  <c r="AV11" i="42"/>
  <c r="AV12" i="42"/>
  <c r="AV13" i="42"/>
  <c r="AV14" i="42"/>
  <c r="AV15" i="42"/>
  <c r="AV16" i="42"/>
  <c r="AV17" i="42"/>
  <c r="AV18" i="42"/>
  <c r="AV19" i="42"/>
  <c r="AW19" i="42" s="1"/>
  <c r="AV20" i="42"/>
  <c r="AW20" i="42" s="1"/>
  <c r="AV21" i="42"/>
  <c r="AV22" i="42"/>
  <c r="AV23" i="42"/>
  <c r="AW23" i="42" s="1"/>
  <c r="AV24" i="42"/>
  <c r="AW24" i="42" s="1"/>
  <c r="AV25" i="42"/>
  <c r="AV26" i="42"/>
  <c r="AW26" i="42" s="1"/>
  <c r="AV27" i="42"/>
  <c r="AW27" i="42" s="1"/>
  <c r="AV28" i="42"/>
  <c r="AW28" i="42" s="1"/>
  <c r="AV29" i="42"/>
  <c r="AW29" i="42" s="1"/>
  <c r="AV30" i="42"/>
  <c r="AW30" i="42" s="1"/>
  <c r="AV31" i="42"/>
  <c r="AW31" i="42" s="1"/>
  <c r="AV32" i="42"/>
  <c r="AW32" i="42" s="1"/>
  <c r="AV33" i="42"/>
  <c r="AW33" i="42" s="1"/>
  <c r="AV34" i="42"/>
  <c r="AW34" i="42" s="1"/>
  <c r="AV35" i="42"/>
  <c r="AV36" i="42"/>
  <c r="AW36" i="42" s="1"/>
  <c r="AV37" i="42"/>
  <c r="AW37" i="42" s="1"/>
  <c r="AV38" i="42"/>
  <c r="AW38" i="42" s="1"/>
  <c r="AV39" i="42"/>
  <c r="AW39" i="42" s="1"/>
  <c r="AV40" i="42"/>
  <c r="AW40" i="42" s="1"/>
  <c r="AV41" i="42"/>
  <c r="AW41" i="42" s="1"/>
  <c r="AV42" i="42"/>
  <c r="AW42" i="42" s="1"/>
  <c r="AV43" i="42"/>
  <c r="AW43" i="42" s="1"/>
  <c r="AV44" i="42"/>
  <c r="AW44" i="42" s="1"/>
  <c r="AV45" i="42"/>
  <c r="AV46" i="42"/>
  <c r="AW46" i="42" s="1"/>
  <c r="AV47" i="42"/>
  <c r="AW47" i="42" s="1"/>
  <c r="AV48" i="42"/>
  <c r="AW48" i="42" s="1"/>
  <c r="AV49" i="42"/>
  <c r="AW49" i="42" s="1"/>
  <c r="AV50" i="42"/>
  <c r="AW50" i="42" s="1"/>
  <c r="AV51" i="42"/>
  <c r="AW51" i="42" s="1"/>
  <c r="AV52" i="42"/>
  <c r="AW52" i="42" s="1"/>
  <c r="AV53" i="42"/>
  <c r="AW53" i="42" s="1"/>
  <c r="AV54" i="42"/>
  <c r="AW54" i="42" s="1"/>
  <c r="AV55" i="42"/>
  <c r="K6" i="59"/>
  <c r="R6" i="60"/>
  <c r="S6" i="60"/>
  <c r="T6" i="60"/>
  <c r="U6" i="60"/>
  <c r="V6" i="60"/>
  <c r="W6" i="60"/>
  <c r="X6" i="60"/>
  <c r="Y6" i="60"/>
  <c r="Z6" i="60"/>
  <c r="AA6" i="60"/>
  <c r="F2" i="42"/>
  <c r="F2" i="30"/>
  <c r="L25" i="46"/>
  <c r="E25" i="46"/>
  <c r="AW22" i="42" l="1"/>
  <c r="AW21" i="42"/>
  <c r="AZ54" i="42"/>
  <c r="AZ52" i="42"/>
  <c r="AZ50" i="42"/>
  <c r="AZ48" i="42"/>
  <c r="AZ46" i="42"/>
  <c r="AZ44" i="42"/>
  <c r="AZ42" i="42"/>
  <c r="AZ40" i="42"/>
  <c r="AZ38" i="42"/>
  <c r="AZ36" i="42"/>
  <c r="AZ34" i="42"/>
  <c r="AZ32" i="42"/>
  <c r="AZ30" i="42"/>
  <c r="AZ28" i="42"/>
  <c r="AZ26" i="42"/>
  <c r="AZ24" i="42"/>
  <c r="AZ22" i="42"/>
  <c r="AZ20" i="42"/>
  <c r="AZ53" i="42"/>
  <c r="AZ51" i="42"/>
  <c r="AZ49" i="42"/>
  <c r="AZ47" i="42"/>
  <c r="AZ43" i="42"/>
  <c r="AZ41" i="42"/>
  <c r="AZ39" i="42"/>
  <c r="AZ37" i="42"/>
  <c r="AZ33" i="42"/>
  <c r="AZ31" i="42"/>
  <c r="AZ29" i="42"/>
  <c r="AZ27" i="42"/>
  <c r="AZ23" i="42"/>
  <c r="AZ21" i="42"/>
  <c r="AZ19" i="42"/>
  <c r="N18" i="59"/>
  <c r="K21" i="59"/>
  <c r="K20" i="59"/>
  <c r="E38" i="57" l="1"/>
  <c r="E37" i="57"/>
  <c r="B4" i="46" s="1"/>
  <c r="AX2" i="47" l="1"/>
  <c r="AQ10" i="47"/>
  <c r="AR10" i="47"/>
  <c r="AQ11" i="47"/>
  <c r="AR11" i="47"/>
  <c r="AQ12" i="47"/>
  <c r="AR12" i="47"/>
  <c r="AQ13" i="47"/>
  <c r="AR13" i="47"/>
  <c r="AQ14" i="47"/>
  <c r="AR14" i="47"/>
  <c r="AQ15" i="47"/>
  <c r="AR15" i="47"/>
  <c r="AQ16" i="47"/>
  <c r="AR16" i="47"/>
  <c r="AQ17" i="47"/>
  <c r="AR17" i="47"/>
  <c r="AQ18" i="47"/>
  <c r="AR18" i="47"/>
  <c r="AQ19" i="47"/>
  <c r="AR19" i="47"/>
  <c r="AQ20" i="47"/>
  <c r="AR20" i="47"/>
  <c r="AQ21" i="47"/>
  <c r="AR21" i="47"/>
  <c r="AQ22" i="47"/>
  <c r="AR22" i="47"/>
  <c r="AQ23" i="47"/>
  <c r="AR23" i="47"/>
  <c r="AQ24" i="47"/>
  <c r="AR24" i="47"/>
  <c r="AS24" i="47" s="1"/>
  <c r="AQ25" i="47"/>
  <c r="AR25" i="47"/>
  <c r="AQ26" i="47"/>
  <c r="AR26" i="47"/>
  <c r="AQ27" i="47"/>
  <c r="AR27" i="47"/>
  <c r="AQ28" i="47"/>
  <c r="AR28" i="47"/>
  <c r="AQ29" i="47"/>
  <c r="AR29" i="47"/>
  <c r="AQ30" i="47"/>
  <c r="AR30" i="47"/>
  <c r="AS30" i="47" s="1"/>
  <c r="AQ31" i="47"/>
  <c r="AR31" i="47"/>
  <c r="AQ32" i="47"/>
  <c r="AR32" i="47"/>
  <c r="AS32" i="47" s="1"/>
  <c r="AQ33" i="47"/>
  <c r="AR33" i="47"/>
  <c r="AQ34" i="47"/>
  <c r="AR34" i="47"/>
  <c r="AQ35" i="47"/>
  <c r="AR35" i="47"/>
  <c r="AQ36" i="47"/>
  <c r="AR36" i="47"/>
  <c r="AS36" i="47" s="1"/>
  <c r="AQ37" i="47"/>
  <c r="AR37" i="47"/>
  <c r="AQ38" i="47"/>
  <c r="AR38" i="47"/>
  <c r="AS38" i="47" s="1"/>
  <c r="AQ39" i="47"/>
  <c r="AR39" i="47"/>
  <c r="AQ40" i="47"/>
  <c r="AR40" i="47"/>
  <c r="AQ41" i="47"/>
  <c r="AR41" i="47"/>
  <c r="AQ42" i="47"/>
  <c r="AR42" i="47"/>
  <c r="AS42" i="47" s="1"/>
  <c r="AQ43" i="47"/>
  <c r="AR43" i="47"/>
  <c r="AQ44" i="47"/>
  <c r="AR44" i="47"/>
  <c r="AS44" i="47" s="1"/>
  <c r="AQ45" i="47"/>
  <c r="AR45" i="47"/>
  <c r="AQ46" i="47"/>
  <c r="AR46" i="47"/>
  <c r="AQ47" i="47"/>
  <c r="AR47" i="47"/>
  <c r="AQ48" i="47"/>
  <c r="AR48" i="47"/>
  <c r="AS48" i="47" s="1"/>
  <c r="AQ49" i="47"/>
  <c r="AR49" i="47"/>
  <c r="AQ50" i="47"/>
  <c r="AR50" i="47"/>
  <c r="AS50" i="47" s="1"/>
  <c r="AQ51" i="47"/>
  <c r="AR51" i="47"/>
  <c r="AQ52" i="47"/>
  <c r="AR52" i="47"/>
  <c r="AQ53" i="47"/>
  <c r="AR53" i="47"/>
  <c r="AQ54" i="47"/>
  <c r="AR54" i="47"/>
  <c r="AS54" i="47" s="1"/>
  <c r="AQ55" i="47"/>
  <c r="AR55" i="47"/>
  <c r="AQ7" i="47"/>
  <c r="AR7" i="47"/>
  <c r="AQ8" i="47"/>
  <c r="AR8" i="47"/>
  <c r="AQ9" i="47"/>
  <c r="AR9" i="47"/>
  <c r="AR6" i="47"/>
  <c r="AQ6" i="47"/>
  <c r="AR5" i="47"/>
  <c r="AQ5" i="47"/>
  <c r="AS40" i="47"/>
  <c r="D47" i="56"/>
  <c r="D48" i="56"/>
  <c r="D49" i="56"/>
  <c r="D50" i="56"/>
  <c r="D51" i="56"/>
  <c r="D52" i="56"/>
  <c r="D53" i="56"/>
  <c r="D54" i="56"/>
  <c r="D55" i="56"/>
  <c r="D56" i="56"/>
  <c r="C47" i="56"/>
  <c r="C48" i="56"/>
  <c r="C49" i="56"/>
  <c r="C50" i="56"/>
  <c r="C51" i="56"/>
  <c r="C52" i="56"/>
  <c r="C53" i="56"/>
  <c r="C54" i="56"/>
  <c r="C55" i="56"/>
  <c r="C56" i="56"/>
  <c r="F46" i="50"/>
  <c r="G46" i="50"/>
  <c r="H46" i="50" s="1"/>
  <c r="I46" i="50" s="1"/>
  <c r="K46" i="50"/>
  <c r="L46" i="50"/>
  <c r="P46" i="50"/>
  <c r="Q46" i="50" s="1"/>
  <c r="R46" i="50" s="1"/>
  <c r="X46" i="50"/>
  <c r="F47" i="50"/>
  <c r="G47" i="50"/>
  <c r="K47" i="50"/>
  <c r="L47" i="50"/>
  <c r="P47" i="50"/>
  <c r="Q47" i="50" s="1"/>
  <c r="R47" i="50" s="1"/>
  <c r="X47" i="50"/>
  <c r="F48" i="50"/>
  <c r="G48" i="50"/>
  <c r="H48" i="50" s="1"/>
  <c r="K48" i="50"/>
  <c r="L48" i="50"/>
  <c r="P48" i="50"/>
  <c r="Q48" i="50" s="1"/>
  <c r="R48" i="50" s="1"/>
  <c r="X48" i="50"/>
  <c r="F49" i="50"/>
  <c r="G49" i="50"/>
  <c r="K49" i="50"/>
  <c r="L49" i="50"/>
  <c r="P49" i="50"/>
  <c r="Q49" i="50" s="1"/>
  <c r="R49" i="50" s="1"/>
  <c r="X49" i="50"/>
  <c r="F50" i="50"/>
  <c r="G50" i="50"/>
  <c r="K50" i="50"/>
  <c r="L50" i="50"/>
  <c r="P50" i="50"/>
  <c r="Q50" i="50" s="1"/>
  <c r="R50" i="50" s="1"/>
  <c r="X50" i="50"/>
  <c r="F51" i="50"/>
  <c r="G51" i="50"/>
  <c r="K51" i="50"/>
  <c r="L51" i="50"/>
  <c r="P51" i="50"/>
  <c r="Q51" i="50" s="1"/>
  <c r="R51" i="50" s="1"/>
  <c r="X51" i="50"/>
  <c r="F52" i="50"/>
  <c r="G52" i="50"/>
  <c r="K52" i="50"/>
  <c r="L52" i="50"/>
  <c r="P52" i="50"/>
  <c r="Q52" i="50" s="1"/>
  <c r="R52" i="50" s="1"/>
  <c r="X52" i="50"/>
  <c r="F53" i="50"/>
  <c r="G53" i="50"/>
  <c r="K53" i="50"/>
  <c r="L53" i="50"/>
  <c r="P53" i="50"/>
  <c r="Q53" i="50" s="1"/>
  <c r="R53" i="50" s="1"/>
  <c r="X53" i="50"/>
  <c r="F54" i="50"/>
  <c r="G54" i="50"/>
  <c r="H54" i="50" s="1"/>
  <c r="I54" i="50" s="1"/>
  <c r="K54" i="50"/>
  <c r="L54" i="50"/>
  <c r="P54" i="50"/>
  <c r="Q54" i="50" s="1"/>
  <c r="R54" i="50" s="1"/>
  <c r="K55" i="56" s="1"/>
  <c r="X54" i="50"/>
  <c r="F55" i="50"/>
  <c r="G55" i="50"/>
  <c r="K55" i="50"/>
  <c r="L55" i="50"/>
  <c r="P55" i="50"/>
  <c r="Q55" i="50" s="1"/>
  <c r="R55" i="50" s="1"/>
  <c r="X55" i="50"/>
  <c r="D46" i="50"/>
  <c r="D47" i="50"/>
  <c r="D48" i="50"/>
  <c r="D49" i="50"/>
  <c r="D50" i="50"/>
  <c r="D51" i="50"/>
  <c r="D52" i="50"/>
  <c r="D53" i="50"/>
  <c r="D54" i="50"/>
  <c r="D55" i="50"/>
  <c r="C46" i="50"/>
  <c r="C47" i="50"/>
  <c r="C48" i="50"/>
  <c r="C49" i="50"/>
  <c r="C50" i="50"/>
  <c r="C51" i="50"/>
  <c r="C52" i="50"/>
  <c r="C53" i="50"/>
  <c r="C54" i="50"/>
  <c r="C55" i="50"/>
  <c r="K46" i="49"/>
  <c r="L46" i="49" s="1"/>
  <c r="K47" i="49"/>
  <c r="L47" i="49"/>
  <c r="N47" i="49" s="1"/>
  <c r="M48" i="56" s="1"/>
  <c r="K48" i="49"/>
  <c r="L48" i="49"/>
  <c r="K49" i="49"/>
  <c r="L49" i="49" s="1"/>
  <c r="N49" i="49" s="1"/>
  <c r="M50" i="56" s="1"/>
  <c r="K50" i="49"/>
  <c r="L50" i="49" s="1"/>
  <c r="K51" i="49"/>
  <c r="L51" i="49"/>
  <c r="N51" i="49" s="1"/>
  <c r="M52" i="56" s="1"/>
  <c r="K52" i="49"/>
  <c r="L52" i="49" s="1"/>
  <c r="K53" i="49"/>
  <c r="L53" i="49"/>
  <c r="N53" i="49" s="1"/>
  <c r="M54" i="56" s="1"/>
  <c r="K54" i="49"/>
  <c r="L54" i="49"/>
  <c r="K55" i="49"/>
  <c r="L55" i="49" s="1"/>
  <c r="N55" i="49" s="1"/>
  <c r="M56" i="56" s="1"/>
  <c r="D46" i="49"/>
  <c r="D47" i="49"/>
  <c r="D48" i="49"/>
  <c r="D49" i="49"/>
  <c r="D50" i="49"/>
  <c r="D51" i="49"/>
  <c r="D52" i="49"/>
  <c r="D53" i="49"/>
  <c r="D54" i="49"/>
  <c r="D55" i="49"/>
  <c r="C46" i="49"/>
  <c r="C47" i="49"/>
  <c r="C48" i="49"/>
  <c r="C49" i="49"/>
  <c r="C50" i="49"/>
  <c r="C51" i="49"/>
  <c r="C52" i="49"/>
  <c r="C53" i="49"/>
  <c r="C54" i="49"/>
  <c r="C55" i="49"/>
  <c r="F46" i="47"/>
  <c r="G46" i="47"/>
  <c r="H46" i="47"/>
  <c r="I46" i="47"/>
  <c r="M46" i="47"/>
  <c r="N46" i="47"/>
  <c r="O46" i="47" s="1"/>
  <c r="P46" i="47" s="1"/>
  <c r="O47" i="56" s="1"/>
  <c r="R46" i="47"/>
  <c r="S46" i="47" s="1"/>
  <c r="T46" i="47" s="1"/>
  <c r="P47" i="56" s="1"/>
  <c r="V46" i="47"/>
  <c r="W46" i="47"/>
  <c r="AA46" i="47"/>
  <c r="AB46" i="47"/>
  <c r="AF46" i="47"/>
  <c r="AG46" i="47"/>
  <c r="AK46" i="47"/>
  <c r="AL46" i="47"/>
  <c r="AM46" i="47"/>
  <c r="AZ46" i="47"/>
  <c r="F47" i="47"/>
  <c r="G47" i="47"/>
  <c r="H47" i="47"/>
  <c r="I47" i="47"/>
  <c r="M47" i="47"/>
  <c r="N47" i="47"/>
  <c r="R47" i="47"/>
  <c r="S47" i="47" s="1"/>
  <c r="T47" i="47" s="1"/>
  <c r="V47" i="47"/>
  <c r="W47" i="47"/>
  <c r="AA47" i="47"/>
  <c r="AB47" i="47"/>
  <c r="AF47" i="47"/>
  <c r="AG47" i="47"/>
  <c r="AK47" i="47"/>
  <c r="AL47" i="47"/>
  <c r="AM47" i="47"/>
  <c r="AZ47" i="47"/>
  <c r="F48" i="47"/>
  <c r="G48" i="47"/>
  <c r="H48" i="47"/>
  <c r="I48" i="47"/>
  <c r="M48" i="47"/>
  <c r="N48" i="47"/>
  <c r="R48" i="47"/>
  <c r="S48" i="47" s="1"/>
  <c r="T48" i="47" s="1"/>
  <c r="P49" i="56" s="1"/>
  <c r="V48" i="47"/>
  <c r="W48" i="47"/>
  <c r="AA48" i="47"/>
  <c r="AB48" i="47"/>
  <c r="AF48" i="47"/>
  <c r="AG48" i="47"/>
  <c r="AK48" i="47"/>
  <c r="AL48" i="47"/>
  <c r="AM48" i="47"/>
  <c r="AZ48" i="47"/>
  <c r="F49" i="47"/>
  <c r="G49" i="47"/>
  <c r="H49" i="47"/>
  <c r="I49" i="47"/>
  <c r="M49" i="47"/>
  <c r="N49" i="47"/>
  <c r="R49" i="47"/>
  <c r="S49" i="47" s="1"/>
  <c r="T49" i="47" s="1"/>
  <c r="V49" i="47"/>
  <c r="W49" i="47"/>
  <c r="AA49" i="47"/>
  <c r="AB49" i="47"/>
  <c r="AF49" i="47"/>
  <c r="AG49" i="47"/>
  <c r="AK49" i="47"/>
  <c r="AL49" i="47"/>
  <c r="AM49" i="47"/>
  <c r="AZ49" i="47"/>
  <c r="F50" i="47"/>
  <c r="G50" i="47"/>
  <c r="H50" i="47"/>
  <c r="I50" i="47"/>
  <c r="M50" i="47"/>
  <c r="N50" i="47"/>
  <c r="R50" i="47"/>
  <c r="S50" i="47" s="1"/>
  <c r="T50" i="47" s="1"/>
  <c r="V50" i="47"/>
  <c r="W50" i="47"/>
  <c r="AA50" i="47"/>
  <c r="AB50" i="47"/>
  <c r="AF50" i="47"/>
  <c r="AG50" i="47"/>
  <c r="AK50" i="47"/>
  <c r="AL50" i="47"/>
  <c r="AM50" i="47"/>
  <c r="AZ50" i="47"/>
  <c r="F51" i="47"/>
  <c r="G51" i="47"/>
  <c r="H51" i="47"/>
  <c r="I51" i="47"/>
  <c r="M51" i="47"/>
  <c r="N51" i="47"/>
  <c r="R51" i="47"/>
  <c r="S51" i="47" s="1"/>
  <c r="T51" i="47" s="1"/>
  <c r="V51" i="47"/>
  <c r="W51" i="47"/>
  <c r="AA51" i="47"/>
  <c r="AB51" i="47"/>
  <c r="AF51" i="47"/>
  <c r="AG51" i="47"/>
  <c r="AK51" i="47"/>
  <c r="AL51" i="47"/>
  <c r="AM51" i="47"/>
  <c r="AZ51" i="47"/>
  <c r="F52" i="47"/>
  <c r="G52" i="47"/>
  <c r="H52" i="47"/>
  <c r="I52" i="47"/>
  <c r="M52" i="47"/>
  <c r="N52" i="47"/>
  <c r="R52" i="47"/>
  <c r="S52" i="47" s="1"/>
  <c r="T52" i="47" s="1"/>
  <c r="V52" i="47"/>
  <c r="W52" i="47"/>
  <c r="AA52" i="47"/>
  <c r="AB52" i="47"/>
  <c r="AF52" i="47"/>
  <c r="AG52" i="47"/>
  <c r="AK52" i="47"/>
  <c r="AL52" i="47"/>
  <c r="AM52" i="47"/>
  <c r="AZ52" i="47"/>
  <c r="F53" i="47"/>
  <c r="G53" i="47"/>
  <c r="H53" i="47"/>
  <c r="I53" i="47"/>
  <c r="M53" i="47"/>
  <c r="N53" i="47"/>
  <c r="R53" i="47"/>
  <c r="S53" i="47" s="1"/>
  <c r="T53" i="47" s="1"/>
  <c r="V53" i="47"/>
  <c r="W53" i="47"/>
  <c r="AA53" i="47"/>
  <c r="AB53" i="47"/>
  <c r="AF53" i="47"/>
  <c r="AG53" i="47"/>
  <c r="AK53" i="47"/>
  <c r="AL53" i="47"/>
  <c r="AM53" i="47"/>
  <c r="AZ53" i="47"/>
  <c r="F54" i="47"/>
  <c r="G54" i="47"/>
  <c r="H54" i="47"/>
  <c r="I54" i="47"/>
  <c r="M54" i="47"/>
  <c r="N54" i="47"/>
  <c r="R54" i="47"/>
  <c r="S54" i="47" s="1"/>
  <c r="T54" i="47" s="1"/>
  <c r="V54" i="47"/>
  <c r="W54" i="47"/>
  <c r="AA54" i="47"/>
  <c r="AB54" i="47"/>
  <c r="AF54" i="47"/>
  <c r="AG54" i="47"/>
  <c r="AK54" i="47"/>
  <c r="AL54" i="47"/>
  <c r="AM54" i="47"/>
  <c r="AZ54" i="47"/>
  <c r="F55" i="47"/>
  <c r="G55" i="47"/>
  <c r="H55" i="47"/>
  <c r="I55" i="47"/>
  <c r="M55" i="47"/>
  <c r="N55" i="47"/>
  <c r="R55" i="47"/>
  <c r="S55" i="47" s="1"/>
  <c r="T55" i="47" s="1"/>
  <c r="V55" i="47"/>
  <c r="W55" i="47"/>
  <c r="AA55" i="47"/>
  <c r="AB55" i="47"/>
  <c r="AF55" i="47"/>
  <c r="AG55" i="47"/>
  <c r="AK55" i="47"/>
  <c r="AL55" i="47"/>
  <c r="AM55" i="47"/>
  <c r="AZ55" i="47"/>
  <c r="D46" i="47"/>
  <c r="D47" i="47"/>
  <c r="D48" i="47"/>
  <c r="D49" i="47"/>
  <c r="D50" i="47"/>
  <c r="D51" i="47"/>
  <c r="D52" i="47"/>
  <c r="D53" i="47"/>
  <c r="D54" i="47"/>
  <c r="D55" i="47"/>
  <c r="C46" i="47"/>
  <c r="C47" i="47"/>
  <c r="C48" i="47"/>
  <c r="C49" i="47"/>
  <c r="C50" i="47"/>
  <c r="C51" i="47"/>
  <c r="C52" i="47"/>
  <c r="C53" i="47"/>
  <c r="C54" i="47"/>
  <c r="C55" i="47"/>
  <c r="X46" i="48"/>
  <c r="Y46" i="48" s="1"/>
  <c r="X47" i="48"/>
  <c r="Y47" i="48" s="1"/>
  <c r="X48" i="48"/>
  <c r="Y48" i="48" s="1"/>
  <c r="X49" i="48"/>
  <c r="Y49" i="48" s="1"/>
  <c r="X50" i="48"/>
  <c r="Y50" i="48" s="1"/>
  <c r="X51" i="48"/>
  <c r="Y51" i="48" s="1"/>
  <c r="X52" i="48"/>
  <c r="Y52" i="48" s="1"/>
  <c r="X53" i="48"/>
  <c r="Y53" i="48" s="1"/>
  <c r="X54" i="48"/>
  <c r="Y54" i="48" s="1"/>
  <c r="X55" i="48"/>
  <c r="Y55" i="48" s="1"/>
  <c r="D46" i="48"/>
  <c r="D47" i="48"/>
  <c r="D48" i="48"/>
  <c r="D49" i="48"/>
  <c r="D50" i="48"/>
  <c r="D51" i="48"/>
  <c r="D52" i="48"/>
  <c r="D53" i="48"/>
  <c r="D54" i="48"/>
  <c r="D55" i="48"/>
  <c r="C46" i="48"/>
  <c r="C47" i="48"/>
  <c r="C48" i="48"/>
  <c r="C49" i="48"/>
  <c r="C50" i="48"/>
  <c r="C51" i="48"/>
  <c r="C52" i="48"/>
  <c r="C53" i="48"/>
  <c r="C54" i="48"/>
  <c r="C55" i="48"/>
  <c r="AR46" i="42"/>
  <c r="AS46" i="42" s="1"/>
  <c r="AR47" i="42"/>
  <c r="AS47" i="42" s="1"/>
  <c r="AR48" i="42"/>
  <c r="AS48" i="42" s="1"/>
  <c r="AR49" i="42"/>
  <c r="AS49" i="42" s="1"/>
  <c r="AR50" i="42"/>
  <c r="AS50" i="42" s="1"/>
  <c r="AR51" i="42"/>
  <c r="AS51" i="42" s="1"/>
  <c r="AR52" i="42"/>
  <c r="AS52" i="42" s="1"/>
  <c r="AR53" i="42"/>
  <c r="AS53" i="42" s="1"/>
  <c r="AR54" i="42"/>
  <c r="AS54" i="42" s="1"/>
  <c r="AR55" i="42"/>
  <c r="AS55" i="42" s="1"/>
  <c r="D46" i="42"/>
  <c r="D47" i="42"/>
  <c r="D48" i="42"/>
  <c r="D49" i="42"/>
  <c r="D50" i="42"/>
  <c r="D51" i="42"/>
  <c r="D52" i="42"/>
  <c r="D53" i="42"/>
  <c r="D54" i="42"/>
  <c r="D55" i="42"/>
  <c r="C46" i="42"/>
  <c r="C47" i="42"/>
  <c r="C48" i="42"/>
  <c r="C49" i="42"/>
  <c r="C50" i="42"/>
  <c r="C51" i="42"/>
  <c r="C52" i="42"/>
  <c r="C53" i="42"/>
  <c r="C54" i="42"/>
  <c r="C55" i="42"/>
  <c r="O48" i="47" l="1"/>
  <c r="P48" i="47" s="1"/>
  <c r="O49" i="56" s="1"/>
  <c r="M54" i="50"/>
  <c r="N54" i="50" s="1"/>
  <c r="J55" i="56" s="1"/>
  <c r="M53" i="50"/>
  <c r="N53" i="50" s="1"/>
  <c r="O53" i="50" s="1"/>
  <c r="H53" i="50"/>
  <c r="I53" i="50" s="1"/>
  <c r="I54" i="56" s="1"/>
  <c r="AS52" i="47"/>
  <c r="AS46" i="47"/>
  <c r="AS34" i="47"/>
  <c r="AS28" i="47"/>
  <c r="AT28" i="47" s="1"/>
  <c r="U29" i="56" s="1"/>
  <c r="AS16" i="47"/>
  <c r="M46" i="50"/>
  <c r="AS6" i="47"/>
  <c r="AS8" i="47"/>
  <c r="AT8" i="47" s="1"/>
  <c r="AC46" i="47"/>
  <c r="AD46" i="47" s="1"/>
  <c r="R47" i="56" s="1"/>
  <c r="M49" i="50"/>
  <c r="N49" i="50" s="1"/>
  <c r="J50" i="56" s="1"/>
  <c r="H49" i="50"/>
  <c r="I49" i="50" s="1"/>
  <c r="M48" i="50"/>
  <c r="N48" i="50" s="1"/>
  <c r="J49" i="56" s="1"/>
  <c r="AN51" i="47"/>
  <c r="AO51" i="47" s="1"/>
  <c r="T52" i="56" s="1"/>
  <c r="AN49" i="47"/>
  <c r="AO49" i="47" s="1"/>
  <c r="T50" i="56" s="1"/>
  <c r="AS26" i="47"/>
  <c r="AS20" i="47"/>
  <c r="AT20" i="47" s="1"/>
  <c r="U21" i="56" s="1"/>
  <c r="AS12" i="47"/>
  <c r="AT12" i="47" s="1"/>
  <c r="U13" i="56" s="1"/>
  <c r="X55" i="47"/>
  <c r="Y55" i="47" s="1"/>
  <c r="Q56" i="56" s="1"/>
  <c r="AH51" i="47"/>
  <c r="AI51" i="47" s="1"/>
  <c r="S52" i="56" s="1"/>
  <c r="X51" i="47"/>
  <c r="Y51" i="47" s="1"/>
  <c r="Q52" i="56" s="1"/>
  <c r="AH49" i="47"/>
  <c r="AI49" i="47" s="1"/>
  <c r="S50" i="56" s="1"/>
  <c r="X49" i="47"/>
  <c r="Y49" i="47" s="1"/>
  <c r="Q50" i="56" s="1"/>
  <c r="M55" i="50"/>
  <c r="N55" i="50" s="1"/>
  <c r="J56" i="56" s="1"/>
  <c r="H55" i="50"/>
  <c r="I55" i="50" s="1"/>
  <c r="I56" i="56" s="1"/>
  <c r="M52" i="50"/>
  <c r="N52" i="50" s="1"/>
  <c r="J53" i="56" s="1"/>
  <c r="H52" i="50"/>
  <c r="M51" i="50"/>
  <c r="N51" i="50" s="1"/>
  <c r="J52" i="56" s="1"/>
  <c r="M50" i="50"/>
  <c r="N50" i="50" s="1"/>
  <c r="O50" i="50" s="1"/>
  <c r="H50" i="50"/>
  <c r="I50" i="50" s="1"/>
  <c r="M47" i="50"/>
  <c r="N47" i="50" s="1"/>
  <c r="O47" i="50" s="1"/>
  <c r="H47" i="50"/>
  <c r="I47" i="50" s="1"/>
  <c r="O55" i="47"/>
  <c r="P55" i="47" s="1"/>
  <c r="Q55" i="47" s="1"/>
  <c r="AH53" i="47"/>
  <c r="AI53" i="47" s="1"/>
  <c r="S54" i="56" s="1"/>
  <c r="AC53" i="47"/>
  <c r="AD53" i="47" s="1"/>
  <c r="AE53" i="47" s="1"/>
  <c r="X53" i="47"/>
  <c r="Y53" i="47" s="1"/>
  <c r="Q54" i="56" s="1"/>
  <c r="AH52" i="47"/>
  <c r="AI52" i="47" s="1"/>
  <c r="AJ52" i="47" s="1"/>
  <c r="X52" i="47"/>
  <c r="Y52" i="47" s="1"/>
  <c r="Q53" i="56" s="1"/>
  <c r="J51" i="47"/>
  <c r="AH50" i="47"/>
  <c r="AI50" i="47" s="1"/>
  <c r="AJ50" i="47" s="1"/>
  <c r="X50" i="47"/>
  <c r="Y50" i="47" s="1"/>
  <c r="Q51" i="56" s="1"/>
  <c r="J47" i="47"/>
  <c r="K47" i="47" s="1"/>
  <c r="AN47" i="47"/>
  <c r="AO47" i="47" s="1"/>
  <c r="T48" i="56" s="1"/>
  <c r="AS22" i="47"/>
  <c r="AT22" i="47" s="1"/>
  <c r="U23" i="56" s="1"/>
  <c r="AS18" i="47"/>
  <c r="AS14" i="47"/>
  <c r="AT14" i="47" s="1"/>
  <c r="U15" i="56" s="1"/>
  <c r="AS10" i="47"/>
  <c r="AT10" i="47" s="1"/>
  <c r="U11" i="56" s="1"/>
  <c r="AC54" i="47"/>
  <c r="AD54" i="47" s="1"/>
  <c r="R55" i="56" s="1"/>
  <c r="X54" i="47"/>
  <c r="Y54" i="47" s="1"/>
  <c r="Z54" i="47" s="1"/>
  <c r="O54" i="47"/>
  <c r="P54" i="47" s="1"/>
  <c r="O55" i="56" s="1"/>
  <c r="AN53" i="47"/>
  <c r="AO53" i="47" s="1"/>
  <c r="T54" i="56" s="1"/>
  <c r="J53" i="47"/>
  <c r="O52" i="47"/>
  <c r="P52" i="47" s="1"/>
  <c r="O53" i="56" s="1"/>
  <c r="O51" i="47"/>
  <c r="P51" i="47" s="1"/>
  <c r="O52" i="56" s="1"/>
  <c r="O50" i="47"/>
  <c r="P50" i="47" s="1"/>
  <c r="O51" i="56" s="1"/>
  <c r="O49" i="47"/>
  <c r="P49" i="47" s="1"/>
  <c r="O50" i="56" s="1"/>
  <c r="AC48" i="47"/>
  <c r="AD48" i="47" s="1"/>
  <c r="R49" i="56" s="1"/>
  <c r="AH47" i="47"/>
  <c r="AI47" i="47" s="1"/>
  <c r="S48" i="56" s="1"/>
  <c r="AC47" i="47"/>
  <c r="AD47" i="47" s="1"/>
  <c r="R48" i="56" s="1"/>
  <c r="X47" i="47"/>
  <c r="Y47" i="47" s="1"/>
  <c r="AH46" i="47"/>
  <c r="AI46" i="47" s="1"/>
  <c r="S47" i="56" s="1"/>
  <c r="P55" i="56"/>
  <c r="U54" i="47"/>
  <c r="Q48" i="56"/>
  <c r="Z47" i="47"/>
  <c r="P53" i="56"/>
  <c r="U52" i="47"/>
  <c r="P51" i="56"/>
  <c r="U50" i="47"/>
  <c r="K53" i="56"/>
  <c r="S52" i="50"/>
  <c r="K48" i="56"/>
  <c r="S47" i="50"/>
  <c r="AN55" i="47"/>
  <c r="AO55" i="47" s="1"/>
  <c r="AP55" i="47" s="1"/>
  <c r="J52" i="47"/>
  <c r="J50" i="47"/>
  <c r="K50" i="47" s="1"/>
  <c r="BA49" i="42"/>
  <c r="F50" i="56" s="1"/>
  <c r="AH55" i="47"/>
  <c r="AI55" i="47" s="1"/>
  <c r="AC55" i="47"/>
  <c r="AD55" i="47" s="1"/>
  <c r="R56" i="56" s="1"/>
  <c r="J55" i="47"/>
  <c r="AH54" i="47"/>
  <c r="AI54" i="47" s="1"/>
  <c r="AJ54" i="47" s="1"/>
  <c r="O53" i="47"/>
  <c r="P53" i="47" s="1"/>
  <c r="Q53" i="47" s="1"/>
  <c r="AC52" i="47"/>
  <c r="AD52" i="47" s="1"/>
  <c r="R53" i="56" s="1"/>
  <c r="AC51" i="47"/>
  <c r="AD51" i="47" s="1"/>
  <c r="AE51" i="47" s="1"/>
  <c r="AC50" i="47"/>
  <c r="AD50" i="47" s="1"/>
  <c r="R51" i="56" s="1"/>
  <c r="AC49" i="47"/>
  <c r="AD49" i="47" s="1"/>
  <c r="AE49" i="47" s="1"/>
  <c r="J49" i="47"/>
  <c r="K49" i="47" s="1"/>
  <c r="AH48" i="47"/>
  <c r="AI48" i="47" s="1"/>
  <c r="S49" i="56" s="1"/>
  <c r="X48" i="47"/>
  <c r="Y48" i="47" s="1"/>
  <c r="U48" i="47"/>
  <c r="J48" i="47"/>
  <c r="K48" i="47" s="1"/>
  <c r="O47" i="47"/>
  <c r="P47" i="47" s="1"/>
  <c r="O48" i="56" s="1"/>
  <c r="X46" i="47"/>
  <c r="Y46" i="47" s="1"/>
  <c r="Z46" i="47" s="1"/>
  <c r="U46" i="47"/>
  <c r="J46" i="47"/>
  <c r="K46" i="47" s="1"/>
  <c r="O54" i="50"/>
  <c r="H51" i="50"/>
  <c r="I51" i="50" s="1"/>
  <c r="AS5" i="47"/>
  <c r="AS9" i="47"/>
  <c r="AT9" i="47" s="1"/>
  <c r="U10" i="56" s="1"/>
  <c r="AS7" i="47"/>
  <c r="AT7" i="47" s="1"/>
  <c r="AS55" i="47"/>
  <c r="AT55" i="47" s="1"/>
  <c r="U56" i="56" s="1"/>
  <c r="AS53" i="47"/>
  <c r="AS51" i="47"/>
  <c r="AT51" i="47" s="1"/>
  <c r="U52" i="56" s="1"/>
  <c r="AS49" i="47"/>
  <c r="AT49" i="47" s="1"/>
  <c r="U50" i="56" s="1"/>
  <c r="AS47" i="47"/>
  <c r="AT47" i="47" s="1"/>
  <c r="U48" i="56" s="1"/>
  <c r="AS45" i="47"/>
  <c r="AS43" i="47"/>
  <c r="AT43" i="47" s="1"/>
  <c r="U44" i="56" s="1"/>
  <c r="AS41" i="47"/>
  <c r="AS39" i="47"/>
  <c r="AT39" i="47" s="1"/>
  <c r="U40" i="56" s="1"/>
  <c r="AS37" i="47"/>
  <c r="AT37" i="47" s="1"/>
  <c r="U38" i="56" s="1"/>
  <c r="AS35" i="47"/>
  <c r="AT35" i="47" s="1"/>
  <c r="U36" i="56" s="1"/>
  <c r="AS33" i="47"/>
  <c r="AS31" i="47"/>
  <c r="AT31" i="47" s="1"/>
  <c r="U32" i="56" s="1"/>
  <c r="AS29" i="47"/>
  <c r="AS27" i="47"/>
  <c r="AT27" i="47" s="1"/>
  <c r="U28" i="56" s="1"/>
  <c r="AS25" i="47"/>
  <c r="AT25" i="47" s="1"/>
  <c r="U26" i="56" s="1"/>
  <c r="AS23" i="47"/>
  <c r="AT23" i="47" s="1"/>
  <c r="U24" i="56" s="1"/>
  <c r="AS21" i="47"/>
  <c r="AT21" i="47" s="1"/>
  <c r="U22" i="56" s="1"/>
  <c r="AS19" i="47"/>
  <c r="AT19" i="47" s="1"/>
  <c r="U20" i="56" s="1"/>
  <c r="AS17" i="47"/>
  <c r="AT17" i="47" s="1"/>
  <c r="U18" i="56" s="1"/>
  <c r="AS15" i="47"/>
  <c r="AT15" i="47" s="1"/>
  <c r="U16" i="56" s="1"/>
  <c r="AS13" i="47"/>
  <c r="AT13" i="47" s="1"/>
  <c r="U14" i="56" s="1"/>
  <c r="AS11" i="47"/>
  <c r="AT11" i="47" s="1"/>
  <c r="U12" i="56" s="1"/>
  <c r="BA53" i="42"/>
  <c r="F54" i="56" s="1"/>
  <c r="BA51" i="42"/>
  <c r="F52" i="56" s="1"/>
  <c r="BA47" i="42"/>
  <c r="F48" i="56" s="1"/>
  <c r="V56" i="56"/>
  <c r="AA55" i="48"/>
  <c r="W56" i="56" s="1"/>
  <c r="Z55" i="48"/>
  <c r="V54" i="56"/>
  <c r="AA53" i="48"/>
  <c r="W54" i="56" s="1"/>
  <c r="Z53" i="48"/>
  <c r="V52" i="56"/>
  <c r="AA51" i="48"/>
  <c r="W52" i="56" s="1"/>
  <c r="Z51" i="48"/>
  <c r="V50" i="56"/>
  <c r="AA49" i="48"/>
  <c r="W50" i="56" s="1"/>
  <c r="Z49" i="48"/>
  <c r="V48" i="56"/>
  <c r="AA47" i="48"/>
  <c r="W48" i="56" s="1"/>
  <c r="Z47" i="48"/>
  <c r="S56" i="56"/>
  <c r="AJ55" i="47"/>
  <c r="R50" i="56"/>
  <c r="Q49" i="56"/>
  <c r="Z48" i="47"/>
  <c r="K56" i="56"/>
  <c r="S55" i="50"/>
  <c r="K52" i="56"/>
  <c r="S51" i="50"/>
  <c r="BA54" i="42"/>
  <c r="F55" i="56" s="1"/>
  <c r="BA52" i="42"/>
  <c r="F53" i="56" s="1"/>
  <c r="BA50" i="42"/>
  <c r="F51" i="56" s="1"/>
  <c r="BA48" i="42"/>
  <c r="F49" i="56" s="1"/>
  <c r="BA46" i="42"/>
  <c r="F47" i="56" s="1"/>
  <c r="V55" i="56"/>
  <c r="AA54" i="48"/>
  <c r="W55" i="56" s="1"/>
  <c r="Z54" i="48"/>
  <c r="V53" i="56"/>
  <c r="AA52" i="48"/>
  <c r="W53" i="56" s="1"/>
  <c r="Z52" i="48"/>
  <c r="V51" i="56"/>
  <c r="AA50" i="48"/>
  <c r="W51" i="56" s="1"/>
  <c r="Z50" i="48"/>
  <c r="V49" i="56"/>
  <c r="AA48" i="48"/>
  <c r="W49" i="56" s="1"/>
  <c r="Z48" i="48"/>
  <c r="V47" i="56"/>
  <c r="AA46" i="48"/>
  <c r="W47" i="56" s="1"/>
  <c r="Z46" i="48"/>
  <c r="T56" i="56"/>
  <c r="R54" i="56"/>
  <c r="K53" i="47"/>
  <c r="S55" i="56"/>
  <c r="P52" i="56"/>
  <c r="U51" i="47"/>
  <c r="K51" i="47"/>
  <c r="S51" i="56"/>
  <c r="P50" i="56"/>
  <c r="U49" i="47"/>
  <c r="L55" i="56"/>
  <c r="M54" i="49"/>
  <c r="L51" i="56"/>
  <c r="M50" i="49"/>
  <c r="L49" i="56"/>
  <c r="M48" i="49"/>
  <c r="L47" i="56"/>
  <c r="M46" i="49"/>
  <c r="T51" i="50"/>
  <c r="U51" i="50" s="1"/>
  <c r="K50" i="56"/>
  <c r="S49" i="50"/>
  <c r="I50" i="56"/>
  <c r="J49" i="50"/>
  <c r="I48" i="50"/>
  <c r="J48" i="56"/>
  <c r="K47" i="56"/>
  <c r="S46" i="50"/>
  <c r="P56" i="56"/>
  <c r="U55" i="47"/>
  <c r="J54" i="47"/>
  <c r="P54" i="56"/>
  <c r="U53" i="47"/>
  <c r="Q51" i="47"/>
  <c r="Q49" i="47"/>
  <c r="P48" i="56"/>
  <c r="U47" i="47"/>
  <c r="L53" i="56"/>
  <c r="M52" i="49"/>
  <c r="I55" i="56"/>
  <c r="J54" i="50"/>
  <c r="K54" i="56"/>
  <c r="S53" i="50"/>
  <c r="AN54" i="47"/>
  <c r="AO54" i="47" s="1"/>
  <c r="AJ53" i="47"/>
  <c r="AN52" i="47"/>
  <c r="AO52" i="47" s="1"/>
  <c r="K52" i="47"/>
  <c r="AN50" i="47"/>
  <c r="AO50" i="47" s="1"/>
  <c r="AN48" i="47"/>
  <c r="AO48" i="47" s="1"/>
  <c r="Q48" i="47"/>
  <c r="AN46" i="47"/>
  <c r="AO46" i="47" s="1"/>
  <c r="AE46" i="47"/>
  <c r="Q46" i="47"/>
  <c r="L56" i="56"/>
  <c r="M55" i="49"/>
  <c r="N54" i="49"/>
  <c r="M55" i="56" s="1"/>
  <c r="L54" i="56"/>
  <c r="M53" i="49"/>
  <c r="N52" i="49"/>
  <c r="M53" i="56" s="1"/>
  <c r="L52" i="56"/>
  <c r="M51" i="49"/>
  <c r="N50" i="49"/>
  <c r="M51" i="56" s="1"/>
  <c r="L50" i="56"/>
  <c r="M49" i="49"/>
  <c r="N48" i="49"/>
  <c r="M49" i="56" s="1"/>
  <c r="L48" i="56"/>
  <c r="M47" i="49"/>
  <c r="N46" i="49"/>
  <c r="M47" i="56" s="1"/>
  <c r="S54" i="50"/>
  <c r="T54" i="50"/>
  <c r="U54" i="50" s="1"/>
  <c r="I52" i="50"/>
  <c r="K51" i="56"/>
  <c r="S50" i="50"/>
  <c r="K49" i="56"/>
  <c r="S48" i="50"/>
  <c r="N46" i="50"/>
  <c r="T46" i="50"/>
  <c r="U46" i="50" s="1"/>
  <c r="I47" i="56"/>
  <c r="J46" i="50"/>
  <c r="AT54" i="47"/>
  <c r="U55" i="56" s="1"/>
  <c r="AT53" i="47"/>
  <c r="U54" i="56" s="1"/>
  <c r="AT52" i="47"/>
  <c r="U53" i="56" s="1"/>
  <c r="AT50" i="47"/>
  <c r="U51" i="56" s="1"/>
  <c r="AT48" i="47"/>
  <c r="U49" i="56" s="1"/>
  <c r="AT46" i="47"/>
  <c r="U47" i="56" s="1"/>
  <c r="AT45" i="47"/>
  <c r="U46" i="56" s="1"/>
  <c r="AT44" i="47"/>
  <c r="U45" i="56" s="1"/>
  <c r="AT42" i="47"/>
  <c r="U43" i="56" s="1"/>
  <c r="AT41" i="47"/>
  <c r="U42" i="56" s="1"/>
  <c r="AT40" i="47"/>
  <c r="U41" i="56" s="1"/>
  <c r="AT38" i="47"/>
  <c r="U39" i="56" s="1"/>
  <c r="AT36" i="47"/>
  <c r="U37" i="56" s="1"/>
  <c r="AT34" i="47"/>
  <c r="U35" i="56" s="1"/>
  <c r="AT33" i="47"/>
  <c r="U34" i="56" s="1"/>
  <c r="AT32" i="47"/>
  <c r="U33" i="56" s="1"/>
  <c r="AT30" i="47"/>
  <c r="U31" i="56" s="1"/>
  <c r="AT29" i="47"/>
  <c r="U30" i="56" s="1"/>
  <c r="AT26" i="47"/>
  <c r="U27" i="56" s="1"/>
  <c r="AT24" i="47"/>
  <c r="U25" i="56" s="1"/>
  <c r="AT18" i="47"/>
  <c r="U19" i="56" s="1"/>
  <c r="AT16" i="47"/>
  <c r="U17" i="56" s="1"/>
  <c r="AR46" i="30"/>
  <c r="AS46" i="30" s="1"/>
  <c r="AY46" i="30"/>
  <c r="AZ46" i="30" s="1"/>
  <c r="AR47" i="30"/>
  <c r="AS47" i="30" s="1"/>
  <c r="AY47" i="30"/>
  <c r="AZ47" i="30" s="1"/>
  <c r="AR48" i="30"/>
  <c r="AS48" i="30" s="1"/>
  <c r="AY48" i="30"/>
  <c r="AZ48" i="30" s="1"/>
  <c r="AR49" i="30"/>
  <c r="AY49" i="30"/>
  <c r="AZ49" i="30" s="1"/>
  <c r="AR50" i="30"/>
  <c r="AY50" i="30"/>
  <c r="AZ50" i="30" s="1"/>
  <c r="AR51" i="30"/>
  <c r="AY51" i="30"/>
  <c r="AZ51" i="30" s="1"/>
  <c r="AR52" i="30"/>
  <c r="AY52" i="30"/>
  <c r="AZ52" i="30" s="1"/>
  <c r="AR53" i="30"/>
  <c r="AY53" i="30"/>
  <c r="AZ53" i="30" s="1"/>
  <c r="AR54" i="30"/>
  <c r="AY54" i="30"/>
  <c r="AZ54" i="30" s="1"/>
  <c r="AR55" i="30"/>
  <c r="AY55" i="30"/>
  <c r="AZ55" i="30" s="1"/>
  <c r="D46" i="30"/>
  <c r="D47" i="30"/>
  <c r="D48" i="30"/>
  <c r="D49" i="30"/>
  <c r="D50" i="30"/>
  <c r="D51" i="30"/>
  <c r="D52" i="30"/>
  <c r="D53" i="30"/>
  <c r="D54" i="30"/>
  <c r="D55" i="30"/>
  <c r="C46" i="30"/>
  <c r="C47" i="30"/>
  <c r="C48" i="30"/>
  <c r="C49" i="30"/>
  <c r="C50" i="30"/>
  <c r="C51" i="30"/>
  <c r="C52" i="30"/>
  <c r="C53" i="30"/>
  <c r="C54" i="30"/>
  <c r="C55" i="30"/>
  <c r="KO47" i="43"/>
  <c r="KP47" i="43"/>
  <c r="KQ47" i="43"/>
  <c r="KR47" i="43"/>
  <c r="KS47" i="43"/>
  <c r="KO48" i="43"/>
  <c r="KS48" i="43" s="1"/>
  <c r="KP48" i="43"/>
  <c r="KQ48" i="43"/>
  <c r="KR48" i="43"/>
  <c r="KO49" i="43"/>
  <c r="KS49" i="43" s="1"/>
  <c r="KP49" i="43"/>
  <c r="KQ49" i="43"/>
  <c r="KR49" i="43"/>
  <c r="KO50" i="43"/>
  <c r="KS50" i="43" s="1"/>
  <c r="KP50" i="43"/>
  <c r="KQ50" i="43"/>
  <c r="KR50" i="43"/>
  <c r="KO51" i="43"/>
  <c r="KS51" i="43" s="1"/>
  <c r="KP51" i="43"/>
  <c r="KQ51" i="43"/>
  <c r="KR51" i="43"/>
  <c r="KO52" i="43"/>
  <c r="KS52" i="43" s="1"/>
  <c r="KP52" i="43"/>
  <c r="KQ52" i="43"/>
  <c r="KR52" i="43"/>
  <c r="KO53" i="43"/>
  <c r="KS53" i="43" s="1"/>
  <c r="KP53" i="43"/>
  <c r="KQ53" i="43"/>
  <c r="KR53" i="43"/>
  <c r="KO54" i="43"/>
  <c r="KS54" i="43" s="1"/>
  <c r="KP54" i="43"/>
  <c r="KQ54" i="43"/>
  <c r="KR54" i="43"/>
  <c r="KO55" i="43"/>
  <c r="KP55" i="43"/>
  <c r="KQ55" i="43"/>
  <c r="KR55" i="43"/>
  <c r="KS55" i="43"/>
  <c r="KO56" i="43"/>
  <c r="KS56" i="43" s="1"/>
  <c r="KP56" i="43"/>
  <c r="KQ56" i="43"/>
  <c r="KR56" i="43"/>
  <c r="C47" i="43"/>
  <c r="D47" i="43"/>
  <c r="E47" i="43"/>
  <c r="F47" i="43"/>
  <c r="P46" i="38" s="1"/>
  <c r="C48" i="43"/>
  <c r="D48" i="43"/>
  <c r="E48" i="43"/>
  <c r="F48" i="43"/>
  <c r="P47" i="38" s="1"/>
  <c r="C49" i="43"/>
  <c r="D49" i="43"/>
  <c r="E49" i="43"/>
  <c r="F49" i="43"/>
  <c r="P48" i="38" s="1"/>
  <c r="C50" i="43"/>
  <c r="D50" i="43"/>
  <c r="E50" i="43"/>
  <c r="F50" i="43"/>
  <c r="P49" i="38" s="1"/>
  <c r="C51" i="43"/>
  <c r="D51" i="43"/>
  <c r="E51" i="43"/>
  <c r="F51" i="43"/>
  <c r="P50" i="38" s="1"/>
  <c r="C52" i="43"/>
  <c r="D52" i="43"/>
  <c r="E52" i="43"/>
  <c r="F52" i="43"/>
  <c r="P51" i="38" s="1"/>
  <c r="C53" i="43"/>
  <c r="D53" i="43"/>
  <c r="E53" i="43"/>
  <c r="F53" i="43"/>
  <c r="P52" i="38" s="1"/>
  <c r="C54" i="43"/>
  <c r="D54" i="43"/>
  <c r="E54" i="43"/>
  <c r="F54" i="43"/>
  <c r="P53" i="38" s="1"/>
  <c r="C55" i="43"/>
  <c r="D55" i="43"/>
  <c r="E55" i="43"/>
  <c r="F55" i="43"/>
  <c r="P54" i="38" s="1"/>
  <c r="C56" i="43"/>
  <c r="D56" i="43"/>
  <c r="E56" i="43"/>
  <c r="F56" i="43"/>
  <c r="P55" i="38" s="1"/>
  <c r="KO3" i="43"/>
  <c r="KO7" i="43"/>
  <c r="KS7" i="43" s="1"/>
  <c r="KP7" i="43"/>
  <c r="KQ7" i="43"/>
  <c r="KR7" i="43"/>
  <c r="KO8" i="43"/>
  <c r="KS8" i="43" s="1"/>
  <c r="KP8" i="43"/>
  <c r="KQ8" i="43"/>
  <c r="KR8" i="43"/>
  <c r="KO9" i="43"/>
  <c r="KS9" i="43" s="1"/>
  <c r="KP9" i="43"/>
  <c r="KQ9" i="43"/>
  <c r="KR9" i="43"/>
  <c r="KO10" i="43"/>
  <c r="KS10" i="43" s="1"/>
  <c r="KP10" i="43"/>
  <c r="KQ10" i="43"/>
  <c r="KR10" i="43"/>
  <c r="KO11" i="43"/>
  <c r="KS11" i="43" s="1"/>
  <c r="KP11" i="43"/>
  <c r="KQ11" i="43"/>
  <c r="KR11" i="43"/>
  <c r="KO12" i="43"/>
  <c r="KS12" i="43" s="1"/>
  <c r="KP12" i="43"/>
  <c r="KQ12" i="43"/>
  <c r="KR12" i="43"/>
  <c r="KO13" i="43"/>
  <c r="KS13" i="43" s="1"/>
  <c r="KP13" i="43"/>
  <c r="KQ13" i="43"/>
  <c r="KR13" i="43"/>
  <c r="KO14" i="43"/>
  <c r="KS14" i="43" s="1"/>
  <c r="KP14" i="43"/>
  <c r="KQ14" i="43"/>
  <c r="KR14" i="43"/>
  <c r="KO15" i="43"/>
  <c r="KS15" i="43" s="1"/>
  <c r="KP15" i="43"/>
  <c r="KQ15" i="43"/>
  <c r="KR15" i="43"/>
  <c r="KO16" i="43"/>
  <c r="KS16" i="43" s="1"/>
  <c r="KP16" i="43"/>
  <c r="KQ16" i="43"/>
  <c r="KR16" i="43"/>
  <c r="KO17" i="43"/>
  <c r="KS17" i="43" s="1"/>
  <c r="KP17" i="43"/>
  <c r="KQ17" i="43"/>
  <c r="KR17" i="43"/>
  <c r="KO18" i="43"/>
  <c r="KS18" i="43" s="1"/>
  <c r="KP18" i="43"/>
  <c r="KQ18" i="43"/>
  <c r="KR18" i="43"/>
  <c r="KO19" i="43"/>
  <c r="KS19" i="43" s="1"/>
  <c r="KP19" i="43"/>
  <c r="KQ19" i="43"/>
  <c r="KR19" i="43"/>
  <c r="KO20" i="43"/>
  <c r="KS20" i="43" s="1"/>
  <c r="KP20" i="43"/>
  <c r="KQ20" i="43"/>
  <c r="KR20" i="43"/>
  <c r="KO21" i="43"/>
  <c r="KS21" i="43" s="1"/>
  <c r="KP21" i="43"/>
  <c r="KQ21" i="43"/>
  <c r="KR21" i="43"/>
  <c r="KO22" i="43"/>
  <c r="KS22" i="43" s="1"/>
  <c r="KP22" i="43"/>
  <c r="KQ22" i="43"/>
  <c r="KR22" i="43"/>
  <c r="KO23" i="43"/>
  <c r="KS23" i="43" s="1"/>
  <c r="KP23" i="43"/>
  <c r="KQ23" i="43"/>
  <c r="KR23" i="43"/>
  <c r="KO24" i="43"/>
  <c r="KS24" i="43" s="1"/>
  <c r="KP24" i="43"/>
  <c r="KQ24" i="43"/>
  <c r="KR24" i="43"/>
  <c r="KO25" i="43"/>
  <c r="KS25" i="43" s="1"/>
  <c r="KP25" i="43"/>
  <c r="KQ25" i="43"/>
  <c r="KR25" i="43"/>
  <c r="KO26" i="43"/>
  <c r="KS26" i="43" s="1"/>
  <c r="KP26" i="43"/>
  <c r="KQ26" i="43"/>
  <c r="KR26" i="43"/>
  <c r="KO27" i="43"/>
  <c r="KS27" i="43" s="1"/>
  <c r="KP27" i="43"/>
  <c r="KQ27" i="43"/>
  <c r="KR27" i="43"/>
  <c r="KO28" i="43"/>
  <c r="KS28" i="43" s="1"/>
  <c r="KP28" i="43"/>
  <c r="KQ28" i="43"/>
  <c r="KR28" i="43"/>
  <c r="KO29" i="43"/>
  <c r="KS29" i="43" s="1"/>
  <c r="KP29" i="43"/>
  <c r="KQ29" i="43"/>
  <c r="KR29" i="43"/>
  <c r="KO30" i="43"/>
  <c r="KS30" i="43" s="1"/>
  <c r="KP30" i="43"/>
  <c r="KQ30" i="43"/>
  <c r="KR30" i="43"/>
  <c r="KO31" i="43"/>
  <c r="KS31" i="43" s="1"/>
  <c r="KP31" i="43"/>
  <c r="KQ31" i="43"/>
  <c r="KR31" i="43"/>
  <c r="KO32" i="43"/>
  <c r="KS32" i="43" s="1"/>
  <c r="KP32" i="43"/>
  <c r="KQ32" i="43"/>
  <c r="KR32" i="43"/>
  <c r="KO33" i="43"/>
  <c r="KS33" i="43" s="1"/>
  <c r="KP33" i="43"/>
  <c r="KQ33" i="43"/>
  <c r="KR33" i="43"/>
  <c r="KO34" i="43"/>
  <c r="KS34" i="43" s="1"/>
  <c r="KP34" i="43"/>
  <c r="KQ34" i="43"/>
  <c r="KR34" i="43"/>
  <c r="KO35" i="43"/>
  <c r="KS35" i="43" s="1"/>
  <c r="KP35" i="43"/>
  <c r="KQ35" i="43"/>
  <c r="KR35" i="43"/>
  <c r="KO36" i="43"/>
  <c r="KS36" i="43" s="1"/>
  <c r="KP36" i="43"/>
  <c r="KQ36" i="43"/>
  <c r="KR36" i="43"/>
  <c r="KO37" i="43"/>
  <c r="KS37" i="43" s="1"/>
  <c r="KP37" i="43"/>
  <c r="KQ37" i="43"/>
  <c r="KR37" i="43"/>
  <c r="KO38" i="43"/>
  <c r="KS38" i="43" s="1"/>
  <c r="KP38" i="43"/>
  <c r="KQ38" i="43"/>
  <c r="KR38" i="43"/>
  <c r="KO39" i="43"/>
  <c r="KS39" i="43" s="1"/>
  <c r="KP39" i="43"/>
  <c r="KQ39" i="43"/>
  <c r="KR39" i="43"/>
  <c r="KO40" i="43"/>
  <c r="KS40" i="43" s="1"/>
  <c r="KP40" i="43"/>
  <c r="KQ40" i="43"/>
  <c r="KR40" i="43"/>
  <c r="KO41" i="43"/>
  <c r="KS41" i="43" s="1"/>
  <c r="KP41" i="43"/>
  <c r="KQ41" i="43"/>
  <c r="KR41" i="43"/>
  <c r="KO42" i="43"/>
  <c r="KS42" i="43" s="1"/>
  <c r="KP42" i="43"/>
  <c r="KQ42" i="43"/>
  <c r="KR42" i="43"/>
  <c r="KO43" i="43"/>
  <c r="KS43" i="43" s="1"/>
  <c r="KP43" i="43"/>
  <c r="KQ43" i="43"/>
  <c r="KR43" i="43"/>
  <c r="KO44" i="43"/>
  <c r="KS44" i="43" s="1"/>
  <c r="KP44" i="43"/>
  <c r="KQ44" i="43"/>
  <c r="KR44" i="43"/>
  <c r="KO45" i="43"/>
  <c r="KS45" i="43" s="1"/>
  <c r="KP45" i="43"/>
  <c r="KQ45" i="43"/>
  <c r="KR45" i="43"/>
  <c r="KO46" i="43"/>
  <c r="KS46" i="43" s="1"/>
  <c r="KP46" i="43"/>
  <c r="KQ46" i="43"/>
  <c r="KR46" i="43"/>
  <c r="F3" i="42"/>
  <c r="F3" i="30"/>
  <c r="E4" i="30"/>
  <c r="E4" i="42" s="1"/>
  <c r="J54" i="56" l="1"/>
  <c r="O51" i="50"/>
  <c r="O48" i="50"/>
  <c r="O55" i="50"/>
  <c r="AT6" i="47"/>
  <c r="U7" i="56" s="1"/>
  <c r="AP49" i="47"/>
  <c r="AP47" i="47"/>
  <c r="AJ46" i="47"/>
  <c r="AE54" i="47"/>
  <c r="AE52" i="47"/>
  <c r="AE50" i="47"/>
  <c r="Z51" i="47"/>
  <c r="Z53" i="47"/>
  <c r="Q47" i="47"/>
  <c r="O54" i="56"/>
  <c r="S53" i="56"/>
  <c r="O56" i="56"/>
  <c r="Q55" i="56"/>
  <c r="J53" i="50"/>
  <c r="AE48" i="47"/>
  <c r="T53" i="50"/>
  <c r="U53" i="50" s="1"/>
  <c r="W53" i="50" s="1"/>
  <c r="J55" i="50"/>
  <c r="AJ51" i="47"/>
  <c r="AE47" i="47"/>
  <c r="Q47" i="56"/>
  <c r="R52" i="56"/>
  <c r="AE55" i="47"/>
  <c r="J51" i="56"/>
  <c r="Z50" i="47"/>
  <c r="O49" i="50"/>
  <c r="Z49" i="47"/>
  <c r="AP51" i="47"/>
  <c r="AJ48" i="47"/>
  <c r="Z52" i="47"/>
  <c r="Q54" i="47"/>
  <c r="O52" i="50"/>
  <c r="AJ47" i="47"/>
  <c r="AJ49" i="47"/>
  <c r="T52" i="50"/>
  <c r="U52" i="50" s="1"/>
  <c r="W52" i="50" s="1"/>
  <c r="T50" i="50"/>
  <c r="U50" i="50" s="1"/>
  <c r="T49" i="50"/>
  <c r="U49" i="50" s="1"/>
  <c r="W49" i="50" s="1"/>
  <c r="T47" i="50"/>
  <c r="U47" i="50" s="1"/>
  <c r="W47" i="50" s="1"/>
  <c r="Q50" i="47"/>
  <c r="Q52" i="47"/>
  <c r="T48" i="50"/>
  <c r="U48" i="50" s="1"/>
  <c r="W48" i="50" s="1"/>
  <c r="T55" i="50"/>
  <c r="U55" i="50" s="1"/>
  <c r="V55" i="50" s="1"/>
  <c r="Z55" i="47"/>
  <c r="K55" i="47"/>
  <c r="AV55" i="47"/>
  <c r="AW55" i="47" s="1"/>
  <c r="AV52" i="47"/>
  <c r="AP53" i="47"/>
  <c r="AV53" i="47"/>
  <c r="AW53" i="47" s="1"/>
  <c r="AV47" i="47"/>
  <c r="AW47" i="47" s="1"/>
  <c r="AV54" i="47"/>
  <c r="AW54" i="47" s="1"/>
  <c r="AV46" i="47"/>
  <c r="AW46" i="47" s="1"/>
  <c r="AV48" i="47"/>
  <c r="AV49" i="47"/>
  <c r="AW49" i="47" s="1"/>
  <c r="AV50" i="47"/>
  <c r="AV51" i="47"/>
  <c r="AW51" i="47" s="1"/>
  <c r="I51" i="56"/>
  <c r="J50" i="50"/>
  <c r="AW52" i="47"/>
  <c r="I52" i="56"/>
  <c r="J51" i="50"/>
  <c r="BA48" i="30"/>
  <c r="BB48" i="30" s="1"/>
  <c r="BA47" i="30"/>
  <c r="BB47" i="30" s="1"/>
  <c r="BA46" i="30"/>
  <c r="BB46" i="30" s="1"/>
  <c r="W46" i="50"/>
  <c r="V46" i="50"/>
  <c r="V53" i="50"/>
  <c r="N47" i="56"/>
  <c r="L46" i="47"/>
  <c r="T55" i="56"/>
  <c r="AP54" i="47"/>
  <c r="K54" i="47"/>
  <c r="I49" i="56"/>
  <c r="J48" i="50"/>
  <c r="N52" i="56"/>
  <c r="L51" i="47"/>
  <c r="J47" i="56"/>
  <c r="O46" i="50"/>
  <c r="I48" i="56"/>
  <c r="J47" i="50"/>
  <c r="I53" i="56"/>
  <c r="J52" i="50"/>
  <c r="V54" i="50"/>
  <c r="W54" i="50"/>
  <c r="T47" i="56"/>
  <c r="AP46" i="47"/>
  <c r="N49" i="56"/>
  <c r="L48" i="47"/>
  <c r="T49" i="56"/>
  <c r="AP48" i="47"/>
  <c r="N51" i="56"/>
  <c r="L50" i="47"/>
  <c r="T51" i="56"/>
  <c r="AP50" i="47"/>
  <c r="N53" i="56"/>
  <c r="L52" i="47"/>
  <c r="T53" i="56"/>
  <c r="AP52" i="47"/>
  <c r="AW50" i="47"/>
  <c r="V48" i="50"/>
  <c r="W51" i="50"/>
  <c r="V51" i="50"/>
  <c r="W55" i="50"/>
  <c r="AW48" i="47"/>
  <c r="N48" i="56"/>
  <c r="L47" i="47"/>
  <c r="N54" i="56"/>
  <c r="L53" i="47"/>
  <c r="N50" i="56"/>
  <c r="L49" i="47"/>
  <c r="AU54" i="47"/>
  <c r="AU53" i="47"/>
  <c r="AU52" i="47"/>
  <c r="AU51" i="47"/>
  <c r="AU50" i="47"/>
  <c r="AU49" i="47"/>
  <c r="AU48" i="47"/>
  <c r="AU47" i="47"/>
  <c r="AU46" i="47"/>
  <c r="AU45" i="47"/>
  <c r="AU44" i="47"/>
  <c r="AU43" i="47"/>
  <c r="AU42" i="47"/>
  <c r="AU41" i="47"/>
  <c r="AU40" i="47"/>
  <c r="AU39" i="47"/>
  <c r="AU38" i="47"/>
  <c r="AU37" i="47"/>
  <c r="AU36" i="47"/>
  <c r="AU35" i="47"/>
  <c r="AU34" i="47"/>
  <c r="AU33" i="47"/>
  <c r="AU32" i="47"/>
  <c r="AU31" i="47"/>
  <c r="AU30" i="47"/>
  <c r="AU29" i="47"/>
  <c r="AU28" i="47"/>
  <c r="AU27" i="47"/>
  <c r="AU26" i="47"/>
  <c r="AU25" i="47"/>
  <c r="AU24" i="47"/>
  <c r="AU23" i="47"/>
  <c r="AU22" i="47"/>
  <c r="AU21" i="47"/>
  <c r="AU20" i="47"/>
  <c r="AU19" i="47"/>
  <c r="AU18" i="47"/>
  <c r="AU17" i="47"/>
  <c r="AU16" i="47"/>
  <c r="AU15" i="47"/>
  <c r="AU14" i="47"/>
  <c r="AU13" i="47"/>
  <c r="AU12" i="47"/>
  <c r="AU11" i="47"/>
  <c r="AU10" i="47"/>
  <c r="AU9" i="47"/>
  <c r="AU55" i="47"/>
  <c r="AU7" i="47"/>
  <c r="U8" i="56"/>
  <c r="AU8" i="47"/>
  <c r="U9" i="56"/>
  <c r="Q57" i="38"/>
  <c r="Q58" i="38"/>
  <c r="R3" i="38" s="1"/>
  <c r="B8" i="61"/>
  <c r="D2" i="56"/>
  <c r="F21" i="43"/>
  <c r="P20" i="38" s="1"/>
  <c r="F22" i="43"/>
  <c r="P21" i="38" s="1"/>
  <c r="F23" i="43"/>
  <c r="P22" i="38" s="1"/>
  <c r="F24" i="43"/>
  <c r="P23" i="38" s="1"/>
  <c r="F25" i="43"/>
  <c r="P24" i="38" s="1"/>
  <c r="F26" i="43"/>
  <c r="P25" i="38" s="1"/>
  <c r="F27" i="43"/>
  <c r="P26" i="38" s="1"/>
  <c r="F28" i="43"/>
  <c r="P27" i="38" s="1"/>
  <c r="F29" i="43"/>
  <c r="P28" i="38" s="1"/>
  <c r="F30" i="43"/>
  <c r="P29" i="38" s="1"/>
  <c r="F31" i="43"/>
  <c r="P30" i="38" s="1"/>
  <c r="F32" i="43"/>
  <c r="P31" i="38" s="1"/>
  <c r="F33" i="43"/>
  <c r="P32" i="38" s="1"/>
  <c r="F34" i="43"/>
  <c r="P33" i="38" s="1"/>
  <c r="F35" i="43"/>
  <c r="P34" i="38" s="1"/>
  <c r="F36" i="43"/>
  <c r="P35" i="38" s="1"/>
  <c r="F37" i="43"/>
  <c r="P36" i="38" s="1"/>
  <c r="F38" i="43"/>
  <c r="P37" i="38" s="1"/>
  <c r="F39" i="43"/>
  <c r="P38" i="38" s="1"/>
  <c r="F40" i="43"/>
  <c r="P39" i="38" s="1"/>
  <c r="F41" i="43"/>
  <c r="P40" i="38" s="1"/>
  <c r="F42" i="43"/>
  <c r="P41" i="38" s="1"/>
  <c r="F43" i="43"/>
  <c r="P42" i="38" s="1"/>
  <c r="F44" i="43"/>
  <c r="P43" i="38" s="1"/>
  <c r="F45" i="43"/>
  <c r="P44" i="38" s="1"/>
  <c r="F46" i="43"/>
  <c r="P45" i="38" s="1"/>
  <c r="F8" i="43"/>
  <c r="P7" i="38" s="1"/>
  <c r="F9" i="43"/>
  <c r="P8" i="38" s="1"/>
  <c r="F10" i="43"/>
  <c r="P9" i="38" s="1"/>
  <c r="F11" i="43"/>
  <c r="P10" i="38" s="1"/>
  <c r="F12" i="43"/>
  <c r="P11" i="38" s="1"/>
  <c r="F13" i="43"/>
  <c r="P12" i="38" s="1"/>
  <c r="F14" i="43"/>
  <c r="P13" i="38" s="1"/>
  <c r="F15" i="43"/>
  <c r="P14" i="38" s="1"/>
  <c r="F16" i="43"/>
  <c r="P15" i="38" s="1"/>
  <c r="F17" i="43"/>
  <c r="P16" i="38" s="1"/>
  <c r="F18" i="43"/>
  <c r="P17" i="38" s="1"/>
  <c r="F19" i="43"/>
  <c r="P18" i="38" s="1"/>
  <c r="F20" i="43"/>
  <c r="P19" i="38" s="1"/>
  <c r="F7" i="43"/>
  <c r="P6" i="38" s="1"/>
  <c r="E7" i="43"/>
  <c r="H46" i="60"/>
  <c r="C46" i="60"/>
  <c r="H45" i="60"/>
  <c r="C45" i="60"/>
  <c r="H44" i="60"/>
  <c r="C44" i="60"/>
  <c r="AU6" i="47" l="1"/>
  <c r="BB46" i="42"/>
  <c r="BC46" i="42" s="1"/>
  <c r="H47" i="56" s="1"/>
  <c r="V49" i="50"/>
  <c r="V52" i="50"/>
  <c r="BB47" i="42"/>
  <c r="BC47" i="42" s="1"/>
  <c r="H48" i="56" s="1"/>
  <c r="V47" i="50"/>
  <c r="E49" i="56"/>
  <c r="V50" i="50"/>
  <c r="W50" i="50"/>
  <c r="E47" i="56"/>
  <c r="BB48" i="42"/>
  <c r="BC48" i="42" s="1"/>
  <c r="H49" i="56" s="1"/>
  <c r="E48" i="56"/>
  <c r="AX53" i="47"/>
  <c r="AY53" i="47"/>
  <c r="L55" i="47"/>
  <c r="N56" i="56"/>
  <c r="AX51" i="47"/>
  <c r="AY51" i="47"/>
  <c r="AX49" i="47"/>
  <c r="AY49" i="47"/>
  <c r="AX47" i="47"/>
  <c r="AY47" i="47"/>
  <c r="AX55" i="47"/>
  <c r="AY55" i="47"/>
  <c r="AY52" i="47"/>
  <c r="AX52" i="47"/>
  <c r="AY46" i="47"/>
  <c r="AX46" i="47"/>
  <c r="AY48" i="47"/>
  <c r="AX48" i="47"/>
  <c r="N55" i="56"/>
  <c r="L54" i="47"/>
  <c r="AY50" i="47"/>
  <c r="AX50" i="47"/>
  <c r="AY54" i="47"/>
  <c r="AX54" i="47"/>
  <c r="Q59" i="38"/>
  <c r="R4" i="38" s="1"/>
  <c r="R2" i="38"/>
  <c r="Q7" i="60"/>
  <c r="B4" i="60"/>
  <c r="B3" i="60"/>
  <c r="B2" i="60"/>
  <c r="D46" i="56"/>
  <c r="C46" i="56"/>
  <c r="D45" i="56"/>
  <c r="C45" i="56"/>
  <c r="D44" i="56"/>
  <c r="C44" i="56"/>
  <c r="D43" i="56"/>
  <c r="C43" i="56"/>
  <c r="D42" i="56"/>
  <c r="C42" i="56"/>
  <c r="D41" i="56"/>
  <c r="C41" i="56"/>
  <c r="D40" i="56"/>
  <c r="C40" i="56"/>
  <c r="D39" i="56"/>
  <c r="C39" i="56"/>
  <c r="G47" i="56" l="1"/>
  <c r="G48" i="56"/>
  <c r="G49" i="56"/>
  <c r="B14" i="46"/>
  <c r="D38" i="56"/>
  <c r="C38" i="56"/>
  <c r="D37" i="56"/>
  <c r="C37" i="56"/>
  <c r="D36" i="56"/>
  <c r="C36" i="56"/>
  <c r="D35" i="56"/>
  <c r="C35" i="56"/>
  <c r="D34" i="56"/>
  <c r="C34" i="56"/>
  <c r="D33" i="56"/>
  <c r="C33" i="56"/>
  <c r="D32" i="56"/>
  <c r="C32" i="56"/>
  <c r="D31" i="56"/>
  <c r="C31" i="56"/>
  <c r="D30" i="56"/>
  <c r="C30" i="56"/>
  <c r="D29" i="56"/>
  <c r="C29" i="56"/>
  <c r="D28" i="56"/>
  <c r="C28" i="56"/>
  <c r="D27" i="56"/>
  <c r="C27" i="56"/>
  <c r="D26" i="56"/>
  <c r="C26" i="56"/>
  <c r="D25" i="56"/>
  <c r="C25" i="56"/>
  <c r="D24" i="56"/>
  <c r="C24" i="56"/>
  <c r="D23" i="56"/>
  <c r="C23" i="56"/>
  <c r="D22" i="56"/>
  <c r="C22" i="56"/>
  <c r="D21" i="56"/>
  <c r="C21" i="56"/>
  <c r="D20" i="56"/>
  <c r="C20" i="56"/>
  <c r="D19" i="56"/>
  <c r="C19" i="56"/>
  <c r="D18" i="56"/>
  <c r="C18" i="56"/>
  <c r="D17" i="56"/>
  <c r="C17" i="56"/>
  <c r="D16" i="56"/>
  <c r="C16" i="56"/>
  <c r="D15" i="56"/>
  <c r="C15" i="56"/>
  <c r="D14" i="56"/>
  <c r="C14" i="56"/>
  <c r="D13" i="56"/>
  <c r="C13" i="56"/>
  <c r="D12" i="56"/>
  <c r="C12" i="56"/>
  <c r="D11" i="56"/>
  <c r="C11" i="56"/>
  <c r="D10" i="56"/>
  <c r="C10" i="56"/>
  <c r="D9" i="56"/>
  <c r="C9" i="56"/>
  <c r="D8" i="56" l="1"/>
  <c r="C8" i="56" l="1"/>
  <c r="D7" i="56" l="1"/>
  <c r="C7" i="56"/>
  <c r="N3" i="56"/>
  <c r="N2" i="56"/>
  <c r="D19" i="61"/>
  <c r="D18" i="61"/>
  <c r="B9" i="61"/>
  <c r="D7" i="61"/>
  <c r="B6" i="61"/>
  <c r="C5" i="61"/>
  <c r="G4" i="61"/>
  <c r="C4" i="61"/>
  <c r="E3" i="61"/>
  <c r="K77" i="52"/>
  <c r="H77" i="52"/>
  <c r="E77" i="52"/>
  <c r="K76" i="52"/>
  <c r="H76" i="52"/>
  <c r="E76" i="52"/>
  <c r="K75" i="52"/>
  <c r="H75" i="52"/>
  <c r="E75" i="52"/>
  <c r="K53" i="52" l="1"/>
  <c r="H53" i="52"/>
  <c r="E53" i="52"/>
  <c r="K52" i="52"/>
  <c r="H52" i="52"/>
  <c r="E52" i="52"/>
  <c r="K51" i="52"/>
  <c r="H51" i="52"/>
  <c r="E51" i="52"/>
  <c r="K50" i="52"/>
  <c r="H50" i="52"/>
  <c r="E50" i="52"/>
  <c r="K49" i="52"/>
  <c r="H49" i="52"/>
  <c r="E49" i="52"/>
  <c r="K48" i="52"/>
  <c r="H48" i="52"/>
  <c r="E48" i="52"/>
  <c r="K47" i="52"/>
  <c r="H47" i="52"/>
  <c r="E47" i="52"/>
  <c r="K46" i="52"/>
  <c r="H46" i="52"/>
  <c r="E46" i="52"/>
  <c r="C4" i="51" l="1"/>
  <c r="C3" i="51"/>
  <c r="X45" i="50"/>
  <c r="P45" i="50"/>
  <c r="Q45" i="50" s="1"/>
  <c r="R45" i="50" s="1"/>
  <c r="K46" i="56" s="1"/>
  <c r="L45" i="50"/>
  <c r="K45" i="50"/>
  <c r="G45" i="50"/>
  <c r="F45" i="50"/>
  <c r="D45" i="50"/>
  <c r="C45" i="50"/>
  <c r="X44" i="50"/>
  <c r="P44" i="50"/>
  <c r="Q44" i="50" s="1"/>
  <c r="R44" i="50" s="1"/>
  <c r="K45" i="56" s="1"/>
  <c r="L44" i="50"/>
  <c r="K44" i="50"/>
  <c r="G44" i="50"/>
  <c r="F44" i="50"/>
  <c r="D44" i="50"/>
  <c r="C44" i="50"/>
  <c r="X43" i="50"/>
  <c r="P43" i="50"/>
  <c r="Q43" i="50" s="1"/>
  <c r="R43" i="50" s="1"/>
  <c r="K44" i="56" s="1"/>
  <c r="L43" i="50"/>
  <c r="K43" i="50"/>
  <c r="G43" i="50"/>
  <c r="F43" i="50"/>
  <c r="D43" i="50"/>
  <c r="C43" i="50"/>
  <c r="X42" i="50"/>
  <c r="P42" i="50"/>
  <c r="Q42" i="50" s="1"/>
  <c r="R42" i="50" s="1"/>
  <c r="K43" i="56" s="1"/>
  <c r="L42" i="50"/>
  <c r="K42" i="50"/>
  <c r="G42" i="50"/>
  <c r="F42" i="50"/>
  <c r="D42" i="50"/>
  <c r="C42" i="50"/>
  <c r="X41" i="50"/>
  <c r="P41" i="50"/>
  <c r="Q41" i="50" s="1"/>
  <c r="R41" i="50" s="1"/>
  <c r="K42" i="56" s="1"/>
  <c r="L41" i="50"/>
  <c r="K41" i="50"/>
  <c r="G41" i="50"/>
  <c r="F41" i="50"/>
  <c r="D41" i="50"/>
  <c r="C41" i="50"/>
  <c r="X40" i="50"/>
  <c r="P40" i="50"/>
  <c r="Q40" i="50" s="1"/>
  <c r="R40" i="50" s="1"/>
  <c r="K41" i="56" s="1"/>
  <c r="L40" i="50"/>
  <c r="K40" i="50"/>
  <c r="G40" i="50"/>
  <c r="F40" i="50"/>
  <c r="D40" i="50"/>
  <c r="C40" i="50"/>
  <c r="X39" i="50"/>
  <c r="P39" i="50"/>
  <c r="Q39" i="50" s="1"/>
  <c r="R39" i="50" s="1"/>
  <c r="K40" i="56" s="1"/>
  <c r="L39" i="50"/>
  <c r="K39" i="50"/>
  <c r="G39" i="50"/>
  <c r="F39" i="50"/>
  <c r="D39" i="50"/>
  <c r="C39" i="50"/>
  <c r="X38" i="50"/>
  <c r="P38" i="50"/>
  <c r="Q38" i="50" s="1"/>
  <c r="R38" i="50" s="1"/>
  <c r="K39" i="56" s="1"/>
  <c r="L38" i="50"/>
  <c r="K38" i="50"/>
  <c r="G38" i="50"/>
  <c r="F38" i="50"/>
  <c r="D38" i="50"/>
  <c r="C38" i="50"/>
  <c r="X37" i="50"/>
  <c r="P37" i="50"/>
  <c r="Q37" i="50" s="1"/>
  <c r="R37" i="50" s="1"/>
  <c r="K38" i="56" s="1"/>
  <c r="L37" i="50"/>
  <c r="K37" i="50"/>
  <c r="G37" i="50"/>
  <c r="F37" i="50"/>
  <c r="D37" i="50"/>
  <c r="C37" i="50"/>
  <c r="X36" i="50"/>
  <c r="P36" i="50"/>
  <c r="Q36" i="50" s="1"/>
  <c r="R36" i="50" s="1"/>
  <c r="K37" i="56" s="1"/>
  <c r="L36" i="50"/>
  <c r="K36" i="50"/>
  <c r="G36" i="50"/>
  <c r="F36" i="50"/>
  <c r="D36" i="50"/>
  <c r="C36" i="50"/>
  <c r="X35" i="50"/>
  <c r="P35" i="50"/>
  <c r="Q35" i="50" s="1"/>
  <c r="R35" i="50" s="1"/>
  <c r="K36" i="56" s="1"/>
  <c r="L35" i="50"/>
  <c r="K35" i="50"/>
  <c r="G35" i="50"/>
  <c r="F35" i="50"/>
  <c r="D35" i="50"/>
  <c r="C35" i="50"/>
  <c r="X34" i="50"/>
  <c r="P34" i="50"/>
  <c r="Q34" i="50" s="1"/>
  <c r="R34" i="50" s="1"/>
  <c r="K35" i="56" s="1"/>
  <c r="L34" i="50"/>
  <c r="K34" i="50"/>
  <c r="G34" i="50"/>
  <c r="F34" i="50"/>
  <c r="D34" i="50"/>
  <c r="C34" i="50"/>
  <c r="X33" i="50"/>
  <c r="P33" i="50"/>
  <c r="Q33" i="50" s="1"/>
  <c r="R33" i="50" s="1"/>
  <c r="K34" i="56" s="1"/>
  <c r="L33" i="50"/>
  <c r="K33" i="50"/>
  <c r="G33" i="50"/>
  <c r="F33" i="50"/>
  <c r="D33" i="50"/>
  <c r="C33" i="50"/>
  <c r="X32" i="50"/>
  <c r="P32" i="50"/>
  <c r="Q32" i="50" s="1"/>
  <c r="R32" i="50" s="1"/>
  <c r="K33" i="56" s="1"/>
  <c r="L32" i="50"/>
  <c r="K32" i="50"/>
  <c r="G32" i="50"/>
  <c r="F32" i="50"/>
  <c r="D32" i="50"/>
  <c r="C32" i="50"/>
  <c r="X31" i="50"/>
  <c r="P31" i="50"/>
  <c r="Q31" i="50" s="1"/>
  <c r="R31" i="50" s="1"/>
  <c r="K32" i="56" s="1"/>
  <c r="L31" i="50"/>
  <c r="K31" i="50"/>
  <c r="G31" i="50"/>
  <c r="F31" i="50"/>
  <c r="D31" i="50"/>
  <c r="C31" i="50"/>
  <c r="X30" i="50"/>
  <c r="P30" i="50"/>
  <c r="Q30" i="50" s="1"/>
  <c r="R30" i="50" s="1"/>
  <c r="K31" i="56" s="1"/>
  <c r="L30" i="50"/>
  <c r="K30" i="50"/>
  <c r="G30" i="50"/>
  <c r="F30" i="50"/>
  <c r="D30" i="50"/>
  <c r="C30" i="50"/>
  <c r="X29" i="50"/>
  <c r="P29" i="50"/>
  <c r="Q29" i="50" s="1"/>
  <c r="R29" i="50" s="1"/>
  <c r="K30" i="56" s="1"/>
  <c r="L29" i="50"/>
  <c r="K29" i="50"/>
  <c r="G29" i="50"/>
  <c r="F29" i="50"/>
  <c r="D29" i="50"/>
  <c r="C29" i="50"/>
  <c r="X28" i="50"/>
  <c r="P28" i="50"/>
  <c r="Q28" i="50" s="1"/>
  <c r="R28" i="50" s="1"/>
  <c r="K29" i="56" s="1"/>
  <c r="L28" i="50"/>
  <c r="K28" i="50"/>
  <c r="G28" i="50"/>
  <c r="F28" i="50"/>
  <c r="D28" i="50"/>
  <c r="C28" i="50"/>
  <c r="X27" i="50"/>
  <c r="P27" i="50"/>
  <c r="Q27" i="50" s="1"/>
  <c r="R27" i="50" s="1"/>
  <c r="K28" i="56" s="1"/>
  <c r="L27" i="50"/>
  <c r="K27" i="50"/>
  <c r="G27" i="50"/>
  <c r="F27" i="50"/>
  <c r="D27" i="50"/>
  <c r="C27" i="50"/>
  <c r="X26" i="50"/>
  <c r="P26" i="50"/>
  <c r="Q26" i="50" s="1"/>
  <c r="R26" i="50" s="1"/>
  <c r="K27" i="56" s="1"/>
  <c r="L26" i="50"/>
  <c r="K26" i="50"/>
  <c r="G26" i="50"/>
  <c r="F26" i="50"/>
  <c r="D26" i="50"/>
  <c r="C26" i="50"/>
  <c r="X25" i="50"/>
  <c r="P25" i="50"/>
  <c r="Q25" i="50" s="1"/>
  <c r="R25" i="50" s="1"/>
  <c r="K26" i="56" s="1"/>
  <c r="L25" i="50"/>
  <c r="K25" i="50"/>
  <c r="G25" i="50"/>
  <c r="F25" i="50"/>
  <c r="D25" i="50"/>
  <c r="C25" i="50"/>
  <c r="X24" i="50"/>
  <c r="P24" i="50"/>
  <c r="Q24" i="50" s="1"/>
  <c r="R24" i="50" s="1"/>
  <c r="K25" i="56" s="1"/>
  <c r="L24" i="50"/>
  <c r="K24" i="50"/>
  <c r="G24" i="50"/>
  <c r="F24" i="50"/>
  <c r="D24" i="50"/>
  <c r="C24" i="50"/>
  <c r="X23" i="50"/>
  <c r="P23" i="50"/>
  <c r="Q23" i="50" s="1"/>
  <c r="R23" i="50" s="1"/>
  <c r="K24" i="56" s="1"/>
  <c r="L23" i="50"/>
  <c r="K23" i="50"/>
  <c r="G23" i="50"/>
  <c r="F23" i="50"/>
  <c r="D23" i="50"/>
  <c r="C23" i="50"/>
  <c r="X22" i="50"/>
  <c r="P22" i="50"/>
  <c r="Q22" i="50" s="1"/>
  <c r="R22" i="50" s="1"/>
  <c r="K23" i="56" s="1"/>
  <c r="L22" i="50"/>
  <c r="K22" i="50"/>
  <c r="G22" i="50"/>
  <c r="F22" i="50"/>
  <c r="D22" i="50"/>
  <c r="C22" i="50"/>
  <c r="X21" i="50"/>
  <c r="P21" i="50"/>
  <c r="Q21" i="50" s="1"/>
  <c r="R21" i="50" s="1"/>
  <c r="K22" i="56" s="1"/>
  <c r="L21" i="50"/>
  <c r="K21" i="50"/>
  <c r="G21" i="50"/>
  <c r="F21" i="50"/>
  <c r="D21" i="50"/>
  <c r="C21" i="50"/>
  <c r="X20" i="50"/>
  <c r="P20" i="50"/>
  <c r="Q20" i="50" s="1"/>
  <c r="R20" i="50" s="1"/>
  <c r="K21" i="56" s="1"/>
  <c r="L20" i="50"/>
  <c r="K20" i="50"/>
  <c r="G20" i="50"/>
  <c r="F20" i="50"/>
  <c r="D20" i="50"/>
  <c r="C20" i="50"/>
  <c r="X19" i="50"/>
  <c r="P19" i="50"/>
  <c r="Q19" i="50" s="1"/>
  <c r="R19" i="50" s="1"/>
  <c r="K20" i="56" s="1"/>
  <c r="L19" i="50"/>
  <c r="K19" i="50"/>
  <c r="G19" i="50"/>
  <c r="F19" i="50"/>
  <c r="D19" i="50"/>
  <c r="C19" i="50"/>
  <c r="X18" i="50"/>
  <c r="P18" i="50"/>
  <c r="Q18" i="50" s="1"/>
  <c r="R18" i="50" s="1"/>
  <c r="K19" i="56" s="1"/>
  <c r="L18" i="50"/>
  <c r="K18" i="50"/>
  <c r="G18" i="50"/>
  <c r="F18" i="50"/>
  <c r="D18" i="50"/>
  <c r="C18" i="50"/>
  <c r="X17" i="50"/>
  <c r="P17" i="50"/>
  <c r="Q17" i="50" s="1"/>
  <c r="R17" i="50" s="1"/>
  <c r="K18" i="56" s="1"/>
  <c r="L17" i="50"/>
  <c r="K17" i="50"/>
  <c r="G17" i="50"/>
  <c r="F17" i="50"/>
  <c r="D17" i="50"/>
  <c r="C17" i="50"/>
  <c r="X16" i="50"/>
  <c r="P16" i="50"/>
  <c r="Q16" i="50" s="1"/>
  <c r="R16" i="50" s="1"/>
  <c r="K17" i="56" s="1"/>
  <c r="L16" i="50"/>
  <c r="K16" i="50"/>
  <c r="G16" i="50"/>
  <c r="F16" i="50"/>
  <c r="D16" i="50"/>
  <c r="C16" i="50"/>
  <c r="X15" i="50"/>
  <c r="P15" i="50"/>
  <c r="Q15" i="50" s="1"/>
  <c r="R15" i="50" s="1"/>
  <c r="K16" i="56" s="1"/>
  <c r="L15" i="50"/>
  <c r="K15" i="50"/>
  <c r="G15" i="50"/>
  <c r="F15" i="50"/>
  <c r="D15" i="50"/>
  <c r="C15" i="50"/>
  <c r="X14" i="50"/>
  <c r="P14" i="50"/>
  <c r="Q14" i="50" s="1"/>
  <c r="R14" i="50" s="1"/>
  <c r="K15" i="56" s="1"/>
  <c r="L14" i="50"/>
  <c r="K14" i="50"/>
  <c r="G14" i="50"/>
  <c r="F14" i="50"/>
  <c r="D14" i="50"/>
  <c r="C14" i="50"/>
  <c r="X13" i="50"/>
  <c r="P13" i="50"/>
  <c r="Q13" i="50" s="1"/>
  <c r="R13" i="50" s="1"/>
  <c r="K14" i="56" s="1"/>
  <c r="L13" i="50"/>
  <c r="K13" i="50"/>
  <c r="G13" i="50"/>
  <c r="F13" i="50"/>
  <c r="D13" i="50"/>
  <c r="C13" i="50"/>
  <c r="X12" i="50"/>
  <c r="P12" i="50"/>
  <c r="Q12" i="50" s="1"/>
  <c r="R12" i="50" s="1"/>
  <c r="K13" i="56" s="1"/>
  <c r="L12" i="50"/>
  <c r="K12" i="50"/>
  <c r="G12" i="50"/>
  <c r="F12" i="50"/>
  <c r="D12" i="50"/>
  <c r="C12" i="50"/>
  <c r="X11" i="50"/>
  <c r="P11" i="50"/>
  <c r="Q11" i="50" s="1"/>
  <c r="R11" i="50" s="1"/>
  <c r="K12" i="56" s="1"/>
  <c r="L11" i="50"/>
  <c r="K11" i="50"/>
  <c r="G11" i="50"/>
  <c r="F11" i="50"/>
  <c r="D11" i="50"/>
  <c r="C11" i="50"/>
  <c r="X10" i="50"/>
  <c r="P10" i="50"/>
  <c r="Q10" i="50" s="1"/>
  <c r="R10" i="50" s="1"/>
  <c r="K11" i="56" s="1"/>
  <c r="L10" i="50"/>
  <c r="K10" i="50"/>
  <c r="G10" i="50"/>
  <c r="F10" i="50"/>
  <c r="D10" i="50"/>
  <c r="C10" i="50"/>
  <c r="X9" i="50"/>
  <c r="P9" i="50"/>
  <c r="Q9" i="50" s="1"/>
  <c r="R9" i="50" s="1"/>
  <c r="K10" i="56" s="1"/>
  <c r="L9" i="50"/>
  <c r="K9" i="50"/>
  <c r="G9" i="50"/>
  <c r="F9" i="50"/>
  <c r="D9" i="50"/>
  <c r="C9" i="50"/>
  <c r="X8" i="50"/>
  <c r="P8" i="50"/>
  <c r="Q8" i="50" s="1"/>
  <c r="R8" i="50" s="1"/>
  <c r="K9" i="56" s="1"/>
  <c r="L8" i="50"/>
  <c r="K8" i="50"/>
  <c r="G8" i="50"/>
  <c r="F8" i="50"/>
  <c r="D8" i="50"/>
  <c r="C8" i="50"/>
  <c r="X7" i="50"/>
  <c r="P7" i="50"/>
  <c r="Q7" i="50" s="1"/>
  <c r="R7" i="50" s="1"/>
  <c r="K8" i="56" s="1"/>
  <c r="L7" i="50"/>
  <c r="K7" i="50"/>
  <c r="G7" i="50"/>
  <c r="F7" i="50"/>
  <c r="D7" i="50"/>
  <c r="C7" i="50"/>
  <c r="X6" i="50"/>
  <c r="P6" i="50"/>
  <c r="Q6" i="50" s="1"/>
  <c r="R6" i="50" s="1"/>
  <c r="K7" i="56" s="1"/>
  <c r="L6" i="50"/>
  <c r="K6" i="50"/>
  <c r="G6" i="50"/>
  <c r="F6" i="50"/>
  <c r="D6" i="50"/>
  <c r="C6" i="50"/>
  <c r="P5" i="50"/>
  <c r="Q5" i="50" s="1"/>
  <c r="L5" i="50"/>
  <c r="K5" i="50"/>
  <c r="G5" i="50"/>
  <c r="F5" i="50"/>
  <c r="F3" i="50"/>
  <c r="P2" i="50"/>
  <c r="K45" i="49"/>
  <c r="L45" i="49" s="1"/>
  <c r="L46" i="56" s="1"/>
  <c r="D45" i="49"/>
  <c r="C45" i="49"/>
  <c r="K44" i="49"/>
  <c r="L44" i="49" s="1"/>
  <c r="L45" i="56" s="1"/>
  <c r="D44" i="49"/>
  <c r="C44" i="49"/>
  <c r="K43" i="49"/>
  <c r="L43" i="49" s="1"/>
  <c r="L44" i="56" s="1"/>
  <c r="D43" i="49"/>
  <c r="C43" i="49"/>
  <c r="K42" i="49"/>
  <c r="L42" i="49" s="1"/>
  <c r="L43" i="56" s="1"/>
  <c r="D42" i="49"/>
  <c r="C42" i="49"/>
  <c r="K41" i="49"/>
  <c r="L41" i="49" s="1"/>
  <c r="L42" i="56" s="1"/>
  <c r="D41" i="49"/>
  <c r="C41" i="49"/>
  <c r="K40" i="49"/>
  <c r="L40" i="49" s="1"/>
  <c r="L41" i="56" s="1"/>
  <c r="D40" i="49"/>
  <c r="C40" i="49"/>
  <c r="K39" i="49"/>
  <c r="L39" i="49" s="1"/>
  <c r="L40" i="56" s="1"/>
  <c r="D39" i="49"/>
  <c r="C39" i="49"/>
  <c r="K38" i="49"/>
  <c r="L38" i="49" s="1"/>
  <c r="L39" i="56" s="1"/>
  <c r="D38" i="49"/>
  <c r="C38" i="49"/>
  <c r="K37" i="49"/>
  <c r="L37" i="49" s="1"/>
  <c r="L38" i="56" s="1"/>
  <c r="D37" i="49"/>
  <c r="C37" i="49"/>
  <c r="K36" i="49"/>
  <c r="L36" i="49" s="1"/>
  <c r="L37" i="56" s="1"/>
  <c r="D36" i="49"/>
  <c r="C36" i="49"/>
  <c r="K35" i="49"/>
  <c r="L35" i="49" s="1"/>
  <c r="L36" i="56" s="1"/>
  <c r="D35" i="49"/>
  <c r="C35" i="49"/>
  <c r="K34" i="49"/>
  <c r="L34" i="49" s="1"/>
  <c r="L35" i="56" s="1"/>
  <c r="D34" i="49"/>
  <c r="C34" i="49"/>
  <c r="K33" i="49"/>
  <c r="L33" i="49" s="1"/>
  <c r="L34" i="56" s="1"/>
  <c r="D33" i="49"/>
  <c r="C33" i="49"/>
  <c r="K32" i="49"/>
  <c r="L32" i="49" s="1"/>
  <c r="L33" i="56" s="1"/>
  <c r="D32" i="49"/>
  <c r="C32" i="49"/>
  <c r="K31" i="49"/>
  <c r="L31" i="49" s="1"/>
  <c r="L32" i="56" s="1"/>
  <c r="D31" i="49"/>
  <c r="C31" i="49"/>
  <c r="K30" i="49"/>
  <c r="L30" i="49" s="1"/>
  <c r="L31" i="56" s="1"/>
  <c r="D30" i="49"/>
  <c r="C30" i="49"/>
  <c r="K29" i="49"/>
  <c r="L29" i="49" s="1"/>
  <c r="L30" i="56" s="1"/>
  <c r="D29" i="49"/>
  <c r="C29" i="49"/>
  <c r="K28" i="49"/>
  <c r="L28" i="49" s="1"/>
  <c r="L29" i="56" s="1"/>
  <c r="D28" i="49"/>
  <c r="C28" i="49"/>
  <c r="K27" i="49"/>
  <c r="L27" i="49" s="1"/>
  <c r="L28" i="56" s="1"/>
  <c r="D27" i="49"/>
  <c r="C27" i="49"/>
  <c r="K26" i="49"/>
  <c r="L26" i="49" s="1"/>
  <c r="L27" i="56" s="1"/>
  <c r="D26" i="49"/>
  <c r="C26" i="49"/>
  <c r="K25" i="49"/>
  <c r="L25" i="49" s="1"/>
  <c r="L26" i="56" s="1"/>
  <c r="D25" i="49"/>
  <c r="C25" i="49"/>
  <c r="K24" i="49"/>
  <c r="L24" i="49" s="1"/>
  <c r="L25" i="56" s="1"/>
  <c r="D24" i="49"/>
  <c r="C24" i="49"/>
  <c r="K23" i="49"/>
  <c r="L23" i="49" s="1"/>
  <c r="L24" i="56" s="1"/>
  <c r="D23" i="49"/>
  <c r="C23" i="49"/>
  <c r="K22" i="49"/>
  <c r="L22" i="49" s="1"/>
  <c r="L23" i="56" s="1"/>
  <c r="D22" i="49"/>
  <c r="C22" i="49"/>
  <c r="K21" i="49"/>
  <c r="L21" i="49" s="1"/>
  <c r="L22" i="56" s="1"/>
  <c r="D21" i="49"/>
  <c r="C21" i="49"/>
  <c r="K20" i="49"/>
  <c r="L20" i="49" s="1"/>
  <c r="L21" i="56" s="1"/>
  <c r="D20" i="49"/>
  <c r="C20" i="49"/>
  <c r="K19" i="49"/>
  <c r="L19" i="49" s="1"/>
  <c r="L20" i="56" s="1"/>
  <c r="D19" i="49"/>
  <c r="C19" i="49"/>
  <c r="K18" i="49"/>
  <c r="L18" i="49" s="1"/>
  <c r="L19" i="56" s="1"/>
  <c r="D18" i="49"/>
  <c r="C18" i="49"/>
  <c r="K17" i="49"/>
  <c r="L17" i="49" s="1"/>
  <c r="L18" i="56" s="1"/>
  <c r="D17" i="49"/>
  <c r="C17" i="49"/>
  <c r="K16" i="49"/>
  <c r="L16" i="49" s="1"/>
  <c r="L17" i="56" s="1"/>
  <c r="D16" i="49"/>
  <c r="C16" i="49"/>
  <c r="K15" i="49"/>
  <c r="L15" i="49" s="1"/>
  <c r="L16" i="56" s="1"/>
  <c r="D15" i="49"/>
  <c r="C15" i="49"/>
  <c r="K14" i="49"/>
  <c r="L14" i="49" s="1"/>
  <c r="L15" i="56" s="1"/>
  <c r="D14" i="49"/>
  <c r="C14" i="49"/>
  <c r="K13" i="49"/>
  <c r="L13" i="49" s="1"/>
  <c r="L14" i="56" s="1"/>
  <c r="D13" i="49"/>
  <c r="C13" i="49"/>
  <c r="K12" i="49"/>
  <c r="L12" i="49" s="1"/>
  <c r="L13" i="56" s="1"/>
  <c r="D12" i="49"/>
  <c r="C12" i="49"/>
  <c r="K11" i="49"/>
  <c r="L11" i="49" s="1"/>
  <c r="L12" i="56" s="1"/>
  <c r="D11" i="49"/>
  <c r="C11" i="49"/>
  <c r="K10" i="49"/>
  <c r="L10" i="49" s="1"/>
  <c r="L11" i="56" s="1"/>
  <c r="D10" i="49"/>
  <c r="C10" i="49"/>
  <c r="K9" i="49"/>
  <c r="L9" i="49" s="1"/>
  <c r="L10" i="56" s="1"/>
  <c r="D9" i="49"/>
  <c r="C9" i="49"/>
  <c r="K8" i="49"/>
  <c r="L8" i="49" s="1"/>
  <c r="L9" i="56" s="1"/>
  <c r="D8" i="49"/>
  <c r="C8" i="49"/>
  <c r="K7" i="49"/>
  <c r="L7" i="49" s="1"/>
  <c r="L8" i="56" s="1"/>
  <c r="D7" i="49"/>
  <c r="C7" i="49"/>
  <c r="K6" i="49"/>
  <c r="L6" i="49" s="1"/>
  <c r="D6" i="49"/>
  <c r="C6" i="49"/>
  <c r="K5" i="49"/>
  <c r="L2" i="49"/>
  <c r="AZ45" i="47"/>
  <c r="AM45" i="47"/>
  <c r="AL45" i="47"/>
  <c r="AK45" i="47"/>
  <c r="AG45" i="47"/>
  <c r="AF45" i="47"/>
  <c r="AB45" i="47"/>
  <c r="AA45" i="47"/>
  <c r="W45" i="47"/>
  <c r="V45" i="47"/>
  <c r="R45" i="47"/>
  <c r="N45" i="47"/>
  <c r="M45" i="47"/>
  <c r="I45" i="47"/>
  <c r="H45" i="47"/>
  <c r="G45" i="47"/>
  <c r="F45" i="47"/>
  <c r="D45" i="47"/>
  <c r="C45" i="47"/>
  <c r="AZ44" i="47"/>
  <c r="AM44" i="47"/>
  <c r="AL44" i="47"/>
  <c r="AK44" i="47"/>
  <c r="AG44" i="47"/>
  <c r="AF44" i="47"/>
  <c r="AB44" i="47"/>
  <c r="AA44" i="47"/>
  <c r="W44" i="47"/>
  <c r="V44" i="47"/>
  <c r="R44" i="47"/>
  <c r="N44" i="47"/>
  <c r="M44" i="47"/>
  <c r="I44" i="47"/>
  <c r="H44" i="47"/>
  <c r="G44" i="47"/>
  <c r="F44" i="47"/>
  <c r="D44" i="47"/>
  <c r="C44" i="47"/>
  <c r="AZ43" i="47"/>
  <c r="AM43" i="47"/>
  <c r="AL43" i="47"/>
  <c r="AK43" i="47"/>
  <c r="AG43" i="47"/>
  <c r="AF43" i="47"/>
  <c r="AB43" i="47"/>
  <c r="AA43" i="47"/>
  <c r="W43" i="47"/>
  <c r="V43" i="47"/>
  <c r="R43" i="47"/>
  <c r="N43" i="47"/>
  <c r="M43" i="47"/>
  <c r="I43" i="47"/>
  <c r="H43" i="47"/>
  <c r="G43" i="47"/>
  <c r="F43" i="47"/>
  <c r="D43" i="47"/>
  <c r="C43" i="47"/>
  <c r="AZ42" i="47"/>
  <c r="AM42" i="47"/>
  <c r="AL42" i="47"/>
  <c r="AK42" i="47"/>
  <c r="AG42" i="47"/>
  <c r="AF42" i="47"/>
  <c r="AB42" i="47"/>
  <c r="AA42" i="47"/>
  <c r="W42" i="47"/>
  <c r="V42" i="47"/>
  <c r="R42" i="47"/>
  <c r="N42" i="47"/>
  <c r="M42" i="47"/>
  <c r="I42" i="47"/>
  <c r="H42" i="47"/>
  <c r="G42" i="47"/>
  <c r="F42" i="47"/>
  <c r="D42" i="47"/>
  <c r="C42" i="47"/>
  <c r="AZ41" i="47"/>
  <c r="AM41" i="47"/>
  <c r="AL41" i="47"/>
  <c r="AK41" i="47"/>
  <c r="AG41" i="47"/>
  <c r="AF41" i="47"/>
  <c r="AB41" i="47"/>
  <c r="AA41" i="47"/>
  <c r="W41" i="47"/>
  <c r="V41" i="47"/>
  <c r="R41" i="47"/>
  <c r="N41" i="47"/>
  <c r="M41" i="47"/>
  <c r="I41" i="47"/>
  <c r="H41" i="47"/>
  <c r="G41" i="47"/>
  <c r="F41" i="47"/>
  <c r="D41" i="47"/>
  <c r="C41" i="47"/>
  <c r="AZ40" i="47"/>
  <c r="AM40" i="47"/>
  <c r="AL40" i="47"/>
  <c r="AK40" i="47"/>
  <c r="AG40" i="47"/>
  <c r="AF40" i="47"/>
  <c r="AB40" i="47"/>
  <c r="AA40" i="47"/>
  <c r="W40" i="47"/>
  <c r="V40" i="47"/>
  <c r="R40" i="47"/>
  <c r="N40" i="47"/>
  <c r="M40" i="47"/>
  <c r="I40" i="47"/>
  <c r="H40" i="47"/>
  <c r="G40" i="47"/>
  <c r="F40" i="47"/>
  <c r="D40" i="47"/>
  <c r="C40" i="47"/>
  <c r="AZ39" i="47"/>
  <c r="AM39" i="47"/>
  <c r="AL39" i="47"/>
  <c r="AK39" i="47"/>
  <c r="AG39" i="47"/>
  <c r="AF39" i="47"/>
  <c r="AB39" i="47"/>
  <c r="AA39" i="47"/>
  <c r="W39" i="47"/>
  <c r="V39" i="47"/>
  <c r="R39" i="47"/>
  <c r="N39" i="47"/>
  <c r="M39" i="47"/>
  <c r="I39" i="47"/>
  <c r="H39" i="47"/>
  <c r="G39" i="47"/>
  <c r="F39" i="47"/>
  <c r="D39" i="47"/>
  <c r="C39" i="47"/>
  <c r="AZ38" i="47"/>
  <c r="AM38" i="47"/>
  <c r="AL38" i="47"/>
  <c r="AK38" i="47"/>
  <c r="AG38" i="47"/>
  <c r="AF38" i="47"/>
  <c r="AB38" i="47"/>
  <c r="AA38" i="47"/>
  <c r="W38" i="47"/>
  <c r="V38" i="47"/>
  <c r="R38" i="47"/>
  <c r="N38" i="47"/>
  <c r="M38" i="47"/>
  <c r="I38" i="47"/>
  <c r="H38" i="47"/>
  <c r="G38" i="47"/>
  <c r="F38" i="47"/>
  <c r="D38" i="47"/>
  <c r="C38" i="47"/>
  <c r="AZ37" i="47"/>
  <c r="AM37" i="47"/>
  <c r="AL37" i="47"/>
  <c r="AK37" i="47"/>
  <c r="AG37" i="47"/>
  <c r="AF37" i="47"/>
  <c r="AB37" i="47"/>
  <c r="AA37" i="47"/>
  <c r="W37" i="47"/>
  <c r="V37" i="47"/>
  <c r="R37" i="47"/>
  <c r="N37" i="47"/>
  <c r="M37" i="47"/>
  <c r="I37" i="47"/>
  <c r="H37" i="47"/>
  <c r="G37" i="47"/>
  <c r="F37" i="47"/>
  <c r="D37" i="47"/>
  <c r="C37" i="47"/>
  <c r="AZ36" i="47"/>
  <c r="AM36" i="47"/>
  <c r="AL36" i="47"/>
  <c r="AK36" i="47"/>
  <c r="AG36" i="47"/>
  <c r="AF36" i="47"/>
  <c r="AB36" i="47"/>
  <c r="AA36" i="47"/>
  <c r="W36" i="47"/>
  <c r="V36" i="47"/>
  <c r="R36" i="47"/>
  <c r="N36" i="47"/>
  <c r="M36" i="47"/>
  <c r="I36" i="47"/>
  <c r="H36" i="47"/>
  <c r="G36" i="47"/>
  <c r="F36" i="47"/>
  <c r="D36" i="47"/>
  <c r="C36" i="47"/>
  <c r="AZ35" i="47"/>
  <c r="AM35" i="47"/>
  <c r="AL35" i="47"/>
  <c r="AK35" i="47"/>
  <c r="AG35" i="47"/>
  <c r="AF35" i="47"/>
  <c r="AB35" i="47"/>
  <c r="AA35" i="47"/>
  <c r="W35" i="47"/>
  <c r="V35" i="47"/>
  <c r="R35" i="47"/>
  <c r="N35" i="47"/>
  <c r="M35" i="47"/>
  <c r="I35" i="47"/>
  <c r="H35" i="47"/>
  <c r="G35" i="47"/>
  <c r="F35" i="47"/>
  <c r="D35" i="47"/>
  <c r="C35" i="47"/>
  <c r="AZ34" i="47"/>
  <c r="AM34" i="47"/>
  <c r="AL34" i="47"/>
  <c r="AK34" i="47"/>
  <c r="AG34" i="47"/>
  <c r="AF34" i="47"/>
  <c r="AB34" i="47"/>
  <c r="AA34" i="47"/>
  <c r="W34" i="47"/>
  <c r="V34" i="47"/>
  <c r="R34" i="47"/>
  <c r="N34" i="47"/>
  <c r="M34" i="47"/>
  <c r="I34" i="47"/>
  <c r="H34" i="47"/>
  <c r="G34" i="47"/>
  <c r="F34" i="47"/>
  <c r="D34" i="47"/>
  <c r="C34" i="47"/>
  <c r="AZ33" i="47"/>
  <c r="AM33" i="47"/>
  <c r="AL33" i="47"/>
  <c r="AK33" i="47"/>
  <c r="AG33" i="47"/>
  <c r="AF33" i="47"/>
  <c r="AB33" i="47"/>
  <c r="AA33" i="47"/>
  <c r="W33" i="47"/>
  <c r="V33" i="47"/>
  <c r="R33" i="47"/>
  <c r="S33" i="47" s="1"/>
  <c r="T33" i="47" s="1"/>
  <c r="P34" i="56" s="1"/>
  <c r="N33" i="47"/>
  <c r="M33" i="47"/>
  <c r="I33" i="47"/>
  <c r="H33" i="47"/>
  <c r="G33" i="47"/>
  <c r="F33" i="47"/>
  <c r="D33" i="47"/>
  <c r="C33" i="47"/>
  <c r="AZ32" i="47"/>
  <c r="AM32" i="47"/>
  <c r="AL32" i="47"/>
  <c r="AK32" i="47"/>
  <c r="AG32" i="47"/>
  <c r="AF32" i="47"/>
  <c r="AB32" i="47"/>
  <c r="AA32" i="47"/>
  <c r="W32" i="47"/>
  <c r="V32" i="47"/>
  <c r="R32" i="47"/>
  <c r="N32" i="47"/>
  <c r="M32" i="47"/>
  <c r="I32" i="47"/>
  <c r="H32" i="47"/>
  <c r="G32" i="47"/>
  <c r="F32" i="47"/>
  <c r="D32" i="47"/>
  <c r="C32" i="47"/>
  <c r="AZ31" i="47"/>
  <c r="AM31" i="47"/>
  <c r="AL31" i="47"/>
  <c r="AK31" i="47"/>
  <c r="AG31" i="47"/>
  <c r="AF31" i="47"/>
  <c r="AB31" i="47"/>
  <c r="AA31" i="47"/>
  <c r="W31" i="47"/>
  <c r="V31" i="47"/>
  <c r="R31" i="47"/>
  <c r="N31" i="47"/>
  <c r="M31" i="47"/>
  <c r="I31" i="47"/>
  <c r="H31" i="47"/>
  <c r="G31" i="47"/>
  <c r="F31" i="47"/>
  <c r="D31" i="47"/>
  <c r="C31" i="47"/>
  <c r="AZ30" i="47"/>
  <c r="AM30" i="47"/>
  <c r="AL30" i="47"/>
  <c r="AK30" i="47"/>
  <c r="AG30" i="47"/>
  <c r="AF30" i="47"/>
  <c r="AB30" i="47"/>
  <c r="AA30" i="47"/>
  <c r="W30" i="47"/>
  <c r="V30" i="47"/>
  <c r="R30" i="47"/>
  <c r="N30" i="47"/>
  <c r="M30" i="47"/>
  <c r="I30" i="47"/>
  <c r="H30" i="47"/>
  <c r="G30" i="47"/>
  <c r="F30" i="47"/>
  <c r="D30" i="47"/>
  <c r="C30" i="47"/>
  <c r="AZ29" i="47"/>
  <c r="AM29" i="47"/>
  <c r="AL29" i="47"/>
  <c r="AK29" i="47"/>
  <c r="AG29" i="47"/>
  <c r="AF29" i="47"/>
  <c r="AB29" i="47"/>
  <c r="AA29" i="47"/>
  <c r="W29" i="47"/>
  <c r="V29" i="47"/>
  <c r="R29" i="47"/>
  <c r="N29" i="47"/>
  <c r="M29" i="47"/>
  <c r="I29" i="47"/>
  <c r="H29" i="47"/>
  <c r="G29" i="47"/>
  <c r="F29" i="47"/>
  <c r="D29" i="47"/>
  <c r="C29" i="47"/>
  <c r="AZ28" i="47"/>
  <c r="AM28" i="47"/>
  <c r="AL28" i="47"/>
  <c r="AK28" i="47"/>
  <c r="AG28" i="47"/>
  <c r="AF28" i="47"/>
  <c r="AB28" i="47"/>
  <c r="AA28" i="47"/>
  <c r="W28" i="47"/>
  <c r="V28" i="47"/>
  <c r="R28" i="47"/>
  <c r="N28" i="47"/>
  <c r="M28" i="47"/>
  <c r="I28" i="47"/>
  <c r="H28" i="47"/>
  <c r="G28" i="47"/>
  <c r="F28" i="47"/>
  <c r="D28" i="47"/>
  <c r="C28" i="47"/>
  <c r="AZ27" i="47"/>
  <c r="AM27" i="47"/>
  <c r="AL27" i="47"/>
  <c r="AK27" i="47"/>
  <c r="AG27" i="47"/>
  <c r="AF27" i="47"/>
  <c r="AB27" i="47"/>
  <c r="AA27" i="47"/>
  <c r="W27" i="47"/>
  <c r="V27" i="47"/>
  <c r="R27" i="47"/>
  <c r="N27" i="47"/>
  <c r="M27" i="47"/>
  <c r="I27" i="47"/>
  <c r="H27" i="47"/>
  <c r="G27" i="47"/>
  <c r="F27" i="47"/>
  <c r="D27" i="47"/>
  <c r="C27" i="47"/>
  <c r="AZ26" i="47"/>
  <c r="AM26" i="47"/>
  <c r="AL26" i="47"/>
  <c r="AK26" i="47"/>
  <c r="AG26" i="47"/>
  <c r="AF26" i="47"/>
  <c r="AB26" i="47"/>
  <c r="AA26" i="47"/>
  <c r="W26" i="47"/>
  <c r="V26" i="47"/>
  <c r="R26" i="47"/>
  <c r="N26" i="47"/>
  <c r="M26" i="47"/>
  <c r="I26" i="47"/>
  <c r="H26" i="47"/>
  <c r="G26" i="47"/>
  <c r="F26" i="47"/>
  <c r="D26" i="47"/>
  <c r="C26" i="47"/>
  <c r="AZ25" i="47"/>
  <c r="AM25" i="47"/>
  <c r="AL25" i="47"/>
  <c r="AK25" i="47"/>
  <c r="AG25" i="47"/>
  <c r="AF25" i="47"/>
  <c r="AB25" i="47"/>
  <c r="AA25" i="47"/>
  <c r="W25" i="47"/>
  <c r="V25" i="47"/>
  <c r="R25" i="47"/>
  <c r="N25" i="47"/>
  <c r="M25" i="47"/>
  <c r="I25" i="47"/>
  <c r="H25" i="47"/>
  <c r="G25" i="47"/>
  <c r="F25" i="47"/>
  <c r="D25" i="47"/>
  <c r="C25" i="47"/>
  <c r="AZ24" i="47"/>
  <c r="AM24" i="47"/>
  <c r="AL24" i="47"/>
  <c r="AK24" i="47"/>
  <c r="AG24" i="47"/>
  <c r="AF24" i="47"/>
  <c r="AB24" i="47"/>
  <c r="AA24" i="47"/>
  <c r="W24" i="47"/>
  <c r="V24" i="47"/>
  <c r="R24" i="47"/>
  <c r="N24" i="47"/>
  <c r="M24" i="47"/>
  <c r="I24" i="47"/>
  <c r="H24" i="47"/>
  <c r="G24" i="47"/>
  <c r="F24" i="47"/>
  <c r="D24" i="47"/>
  <c r="C24" i="47"/>
  <c r="AZ23" i="47"/>
  <c r="AM23" i="47"/>
  <c r="AL23" i="47"/>
  <c r="AK23" i="47"/>
  <c r="AG23" i="47"/>
  <c r="AF23" i="47"/>
  <c r="AB23" i="47"/>
  <c r="AA23" i="47"/>
  <c r="W23" i="47"/>
  <c r="V23" i="47"/>
  <c r="R23" i="47"/>
  <c r="N23" i="47"/>
  <c r="M23" i="47"/>
  <c r="I23" i="47"/>
  <c r="H23" i="47"/>
  <c r="G23" i="47"/>
  <c r="F23" i="47"/>
  <c r="D23" i="47"/>
  <c r="C23" i="47"/>
  <c r="AZ22" i="47"/>
  <c r="AM22" i="47"/>
  <c r="AL22" i="47"/>
  <c r="AK22" i="47"/>
  <c r="AG22" i="47"/>
  <c r="AF22" i="47"/>
  <c r="AB22" i="47"/>
  <c r="AA22" i="47"/>
  <c r="W22" i="47"/>
  <c r="V22" i="47"/>
  <c r="R22" i="47"/>
  <c r="N22" i="47"/>
  <c r="M22" i="47"/>
  <c r="I22" i="47"/>
  <c r="H22" i="47"/>
  <c r="G22" i="47"/>
  <c r="F22" i="47"/>
  <c r="D22" i="47"/>
  <c r="C22" i="47"/>
  <c r="AZ21" i="47"/>
  <c r="AM21" i="47"/>
  <c r="AL21" i="47"/>
  <c r="AK21" i="47"/>
  <c r="AG21" i="47"/>
  <c r="AF21" i="47"/>
  <c r="AB21" i="47"/>
  <c r="AA21" i="47"/>
  <c r="W21" i="47"/>
  <c r="V21" i="47"/>
  <c r="R21" i="47"/>
  <c r="N21" i="47"/>
  <c r="M21" i="47"/>
  <c r="I21" i="47"/>
  <c r="H21" i="47"/>
  <c r="G21" i="47"/>
  <c r="F21" i="47"/>
  <c r="D21" i="47"/>
  <c r="C21" i="47"/>
  <c r="AZ20" i="47"/>
  <c r="AM20" i="47"/>
  <c r="AL20" i="47"/>
  <c r="AK20" i="47"/>
  <c r="AG20" i="47"/>
  <c r="AF20" i="47"/>
  <c r="AB20" i="47"/>
  <c r="AA20" i="47"/>
  <c r="W20" i="47"/>
  <c r="V20" i="47"/>
  <c r="R20" i="47"/>
  <c r="N20" i="47"/>
  <c r="M20" i="47"/>
  <c r="I20" i="47"/>
  <c r="H20" i="47"/>
  <c r="G20" i="47"/>
  <c r="F20" i="47"/>
  <c r="D20" i="47"/>
  <c r="C20" i="47"/>
  <c r="AZ19" i="47"/>
  <c r="AM19" i="47"/>
  <c r="AL19" i="47"/>
  <c r="AK19" i="47"/>
  <c r="AG19" i="47"/>
  <c r="AF19" i="47"/>
  <c r="AB19" i="47"/>
  <c r="AA19" i="47"/>
  <c r="W19" i="47"/>
  <c r="V19" i="47"/>
  <c r="R19" i="47"/>
  <c r="N19" i="47"/>
  <c r="M19" i="47"/>
  <c r="I19" i="47"/>
  <c r="H19" i="47"/>
  <c r="G19" i="47"/>
  <c r="F19" i="47"/>
  <c r="D19" i="47"/>
  <c r="C19" i="47"/>
  <c r="AZ18" i="47"/>
  <c r="AM18" i="47"/>
  <c r="AL18" i="47"/>
  <c r="AK18" i="47"/>
  <c r="AG18" i="47"/>
  <c r="AF18" i="47"/>
  <c r="AB18" i="47"/>
  <c r="AA18" i="47"/>
  <c r="W18" i="47"/>
  <c r="V18" i="47"/>
  <c r="R18" i="47"/>
  <c r="N18" i="47"/>
  <c r="M18" i="47"/>
  <c r="I18" i="47"/>
  <c r="H18" i="47"/>
  <c r="G18" i="47"/>
  <c r="F18" i="47"/>
  <c r="D18" i="47"/>
  <c r="C18" i="47"/>
  <c r="AZ17" i="47"/>
  <c r="AM17" i="47"/>
  <c r="AL17" i="47"/>
  <c r="AK17" i="47"/>
  <c r="AG17" i="47"/>
  <c r="AF17" i="47"/>
  <c r="AB17" i="47"/>
  <c r="AA17" i="47"/>
  <c r="W17" i="47"/>
  <c r="V17" i="47"/>
  <c r="R17" i="47"/>
  <c r="N17" i="47"/>
  <c r="M17" i="47"/>
  <c r="I17" i="47"/>
  <c r="H17" i="47"/>
  <c r="G17" i="47"/>
  <c r="F17" i="47"/>
  <c r="D17" i="47"/>
  <c r="C17" i="47"/>
  <c r="AZ16" i="47"/>
  <c r="AM16" i="47"/>
  <c r="AL16" i="47"/>
  <c r="AK16" i="47"/>
  <c r="AG16" i="47"/>
  <c r="AF16" i="47"/>
  <c r="AB16" i="47"/>
  <c r="AA16" i="47"/>
  <c r="W16" i="47"/>
  <c r="V16" i="47"/>
  <c r="R16" i="47"/>
  <c r="N16" i="47"/>
  <c r="M16" i="47"/>
  <c r="I16" i="47"/>
  <c r="H16" i="47"/>
  <c r="G16" i="47"/>
  <c r="F16" i="47"/>
  <c r="D16" i="47"/>
  <c r="C16" i="47"/>
  <c r="AZ15" i="47"/>
  <c r="AM15" i="47"/>
  <c r="AL15" i="47"/>
  <c r="AK15" i="47"/>
  <c r="AG15" i="47"/>
  <c r="AF15" i="47"/>
  <c r="AB15" i="47"/>
  <c r="AA15" i="47"/>
  <c r="W15" i="47"/>
  <c r="V15" i="47"/>
  <c r="R15" i="47"/>
  <c r="N15" i="47"/>
  <c r="M15" i="47"/>
  <c r="I15" i="47"/>
  <c r="H15" i="47"/>
  <c r="G15" i="47"/>
  <c r="F15" i="47"/>
  <c r="D15" i="47"/>
  <c r="C15" i="47"/>
  <c r="AZ14" i="47"/>
  <c r="AM14" i="47"/>
  <c r="AL14" i="47"/>
  <c r="AK14" i="47"/>
  <c r="AG14" i="47"/>
  <c r="AF14" i="47"/>
  <c r="AB14" i="47"/>
  <c r="AA14" i="47"/>
  <c r="W14" i="47"/>
  <c r="V14" i="47"/>
  <c r="R14" i="47"/>
  <c r="N14" i="47"/>
  <c r="M14" i="47"/>
  <c r="I14" i="47"/>
  <c r="H14" i="47"/>
  <c r="G14" i="47"/>
  <c r="F14" i="47"/>
  <c r="D14" i="47"/>
  <c r="C14" i="47"/>
  <c r="AZ13" i="47"/>
  <c r="AM13" i="47"/>
  <c r="AL13" i="47"/>
  <c r="AK13" i="47"/>
  <c r="AG13" i="47"/>
  <c r="AF13" i="47"/>
  <c r="AB13" i="47"/>
  <c r="AA13" i="47"/>
  <c r="W13" i="47"/>
  <c r="V13" i="47"/>
  <c r="R13" i="47"/>
  <c r="N13" i="47"/>
  <c r="M13" i="47"/>
  <c r="I13" i="47"/>
  <c r="H13" i="47"/>
  <c r="G13" i="47"/>
  <c r="F13" i="47"/>
  <c r="D13" i="47"/>
  <c r="C13" i="47"/>
  <c r="AZ12" i="47"/>
  <c r="AM12" i="47"/>
  <c r="AL12" i="47"/>
  <c r="AK12" i="47"/>
  <c r="AG12" i="47"/>
  <c r="AF12" i="47"/>
  <c r="AB12" i="47"/>
  <c r="AA12" i="47"/>
  <c r="W12" i="47"/>
  <c r="V12" i="47"/>
  <c r="R12" i="47"/>
  <c r="N12" i="47"/>
  <c r="M12" i="47"/>
  <c r="I12" i="47"/>
  <c r="H12" i="47"/>
  <c r="G12" i="47"/>
  <c r="F12" i="47"/>
  <c r="D12" i="47"/>
  <c r="C12" i="47"/>
  <c r="AZ11" i="47"/>
  <c r="AM11" i="47"/>
  <c r="AL11" i="47"/>
  <c r="AK11" i="47"/>
  <c r="AG11" i="47"/>
  <c r="AF11" i="47"/>
  <c r="AB11" i="47"/>
  <c r="AA11" i="47"/>
  <c r="W11" i="47"/>
  <c r="V11" i="47"/>
  <c r="R11" i="47"/>
  <c r="N11" i="47"/>
  <c r="M11" i="47"/>
  <c r="I11" i="47"/>
  <c r="H11" i="47"/>
  <c r="G11" i="47"/>
  <c r="F11" i="47"/>
  <c r="D11" i="47"/>
  <c r="C11" i="47"/>
  <c r="AZ10" i="47"/>
  <c r="AM10" i="47"/>
  <c r="AL10" i="47"/>
  <c r="AK10" i="47"/>
  <c r="AG10" i="47"/>
  <c r="AF10" i="47"/>
  <c r="AB10" i="47"/>
  <c r="AA10" i="47"/>
  <c r="W10" i="47"/>
  <c r="V10" i="47"/>
  <c r="R10" i="47"/>
  <c r="S10" i="47" s="1"/>
  <c r="T10" i="47" s="1"/>
  <c r="P11" i="56" s="1"/>
  <c r="N10" i="47"/>
  <c r="M10" i="47"/>
  <c r="I10" i="47"/>
  <c r="H10" i="47"/>
  <c r="G10" i="47"/>
  <c r="F10" i="47"/>
  <c r="D10" i="47"/>
  <c r="C10" i="47"/>
  <c r="AZ9" i="47"/>
  <c r="AM9" i="47"/>
  <c r="AL9" i="47"/>
  <c r="AK9" i="47"/>
  <c r="AG9" i="47"/>
  <c r="AF9" i="47"/>
  <c r="AB9" i="47"/>
  <c r="AA9" i="47"/>
  <c r="W9" i="47"/>
  <c r="V9" i="47"/>
  <c r="R9" i="47"/>
  <c r="S9" i="47" s="1"/>
  <c r="T9" i="47" s="1"/>
  <c r="P10" i="56" s="1"/>
  <c r="N9" i="47"/>
  <c r="M9" i="47"/>
  <c r="I9" i="47"/>
  <c r="H9" i="47"/>
  <c r="G9" i="47"/>
  <c r="F9" i="47"/>
  <c r="D9" i="47"/>
  <c r="C9" i="47"/>
  <c r="AZ8" i="47"/>
  <c r="AM8" i="47"/>
  <c r="AL8" i="47"/>
  <c r="AK8" i="47"/>
  <c r="AG8" i="47"/>
  <c r="AF8" i="47"/>
  <c r="AB8" i="47"/>
  <c r="AA8" i="47"/>
  <c r="W8" i="47"/>
  <c r="V8" i="47"/>
  <c r="R8" i="47"/>
  <c r="S8" i="47" s="1"/>
  <c r="T8" i="47" s="1"/>
  <c r="P9" i="56" s="1"/>
  <c r="N8" i="47"/>
  <c r="M8" i="47"/>
  <c r="I8" i="47"/>
  <c r="H8" i="47"/>
  <c r="G8" i="47"/>
  <c r="F8" i="47"/>
  <c r="D8" i="47"/>
  <c r="C8" i="47"/>
  <c r="AZ7" i="47"/>
  <c r="AM7" i="47"/>
  <c r="AL7" i="47"/>
  <c r="AK7" i="47"/>
  <c r="AG7" i="47"/>
  <c r="AF7" i="47"/>
  <c r="AB7" i="47"/>
  <c r="AA7" i="47"/>
  <c r="W7" i="47"/>
  <c r="V7" i="47"/>
  <c r="R7" i="47"/>
  <c r="S7" i="47" s="1"/>
  <c r="N7" i="47"/>
  <c r="M7" i="47"/>
  <c r="I7" i="47"/>
  <c r="H7" i="47"/>
  <c r="G7" i="47"/>
  <c r="F7" i="47"/>
  <c r="D7" i="47"/>
  <c r="C7" i="47"/>
  <c r="AZ6" i="47"/>
  <c r="AM6" i="47"/>
  <c r="AL6" i="47"/>
  <c r="AK6" i="47"/>
  <c r="AG6" i="47"/>
  <c r="AF6" i="47"/>
  <c r="AB6" i="47"/>
  <c r="AA6" i="47"/>
  <c r="W6" i="47"/>
  <c r="V6" i="47"/>
  <c r="R6" i="47"/>
  <c r="S6" i="47" s="1"/>
  <c r="T6" i="47" s="1"/>
  <c r="P7" i="56" s="1"/>
  <c r="N6" i="47"/>
  <c r="M6" i="47"/>
  <c r="I6" i="47"/>
  <c r="H6" i="47"/>
  <c r="G6" i="47"/>
  <c r="F6" i="47"/>
  <c r="D6" i="47"/>
  <c r="C6" i="47"/>
  <c r="AM5" i="47"/>
  <c r="AL5" i="47"/>
  <c r="AK5" i="47"/>
  <c r="AG5" i="47"/>
  <c r="AF5" i="47"/>
  <c r="AB5" i="47"/>
  <c r="AA5" i="47"/>
  <c r="W5" i="47"/>
  <c r="V5" i="47"/>
  <c r="R5" i="47"/>
  <c r="S5" i="47" s="1"/>
  <c r="N5" i="47"/>
  <c r="M5" i="47"/>
  <c r="I5" i="47"/>
  <c r="H5" i="47"/>
  <c r="G5" i="47"/>
  <c r="F5" i="47"/>
  <c r="AF2" i="47"/>
  <c r="R2" i="47"/>
  <c r="X45" i="48"/>
  <c r="Y45" i="48" s="1"/>
  <c r="V46" i="56" s="1"/>
  <c r="D45" i="48"/>
  <c r="C45" i="48"/>
  <c r="X44" i="48"/>
  <c r="Y44" i="48" s="1"/>
  <c r="V45" i="56" s="1"/>
  <c r="D44" i="48"/>
  <c r="C44" i="48"/>
  <c r="X43" i="48"/>
  <c r="Y43" i="48" s="1"/>
  <c r="V44" i="56" s="1"/>
  <c r="D43" i="48"/>
  <c r="C43" i="48"/>
  <c r="X42" i="48"/>
  <c r="Y42" i="48" s="1"/>
  <c r="V43" i="56" s="1"/>
  <c r="D42" i="48"/>
  <c r="C42" i="48"/>
  <c r="X41" i="48"/>
  <c r="Y41" i="48" s="1"/>
  <c r="V42" i="56" s="1"/>
  <c r="D41" i="48"/>
  <c r="C41" i="48"/>
  <c r="X40" i="48"/>
  <c r="Y40" i="48" s="1"/>
  <c r="V41" i="56" s="1"/>
  <c r="D40" i="48"/>
  <c r="C40" i="48"/>
  <c r="X39" i="48"/>
  <c r="Y39" i="48" s="1"/>
  <c r="V40" i="56" s="1"/>
  <c r="D39" i="48"/>
  <c r="C39" i="48"/>
  <c r="X38" i="48"/>
  <c r="Y38" i="48" s="1"/>
  <c r="V39" i="56" s="1"/>
  <c r="D38" i="48"/>
  <c r="C38" i="48"/>
  <c r="X37" i="48"/>
  <c r="Y37" i="48" s="1"/>
  <c r="V38" i="56" s="1"/>
  <c r="D37" i="48"/>
  <c r="C37" i="48"/>
  <c r="X36" i="48"/>
  <c r="Y36" i="48" s="1"/>
  <c r="V37" i="56" s="1"/>
  <c r="D36" i="48"/>
  <c r="C36" i="48"/>
  <c r="X35" i="48"/>
  <c r="Y35" i="48" s="1"/>
  <c r="V36" i="56" s="1"/>
  <c r="D35" i="48"/>
  <c r="C35" i="48"/>
  <c r="X34" i="48"/>
  <c r="Y34" i="48" s="1"/>
  <c r="V35" i="56" s="1"/>
  <c r="D34" i="48"/>
  <c r="C34" i="48"/>
  <c r="X33" i="48"/>
  <c r="Y33" i="48" s="1"/>
  <c r="V34" i="56" s="1"/>
  <c r="D33" i="48"/>
  <c r="C33" i="48"/>
  <c r="X32" i="48"/>
  <c r="Y32" i="48" s="1"/>
  <c r="V33" i="56" s="1"/>
  <c r="D32" i="48"/>
  <c r="C32" i="48"/>
  <c r="X31" i="48"/>
  <c r="Y31" i="48" s="1"/>
  <c r="V32" i="56" s="1"/>
  <c r="D31" i="48"/>
  <c r="C31" i="48"/>
  <c r="X30" i="48"/>
  <c r="Y30" i="48" s="1"/>
  <c r="V31" i="56" s="1"/>
  <c r="D30" i="48"/>
  <c r="C30" i="48"/>
  <c r="X29" i="48"/>
  <c r="Y29" i="48" s="1"/>
  <c r="V30" i="56" s="1"/>
  <c r="D29" i="48"/>
  <c r="C29" i="48"/>
  <c r="X28" i="48"/>
  <c r="Y28" i="48" s="1"/>
  <c r="V29" i="56" s="1"/>
  <c r="D28" i="48"/>
  <c r="C28" i="48"/>
  <c r="X27" i="48"/>
  <c r="Y27" i="48" s="1"/>
  <c r="V28" i="56" s="1"/>
  <c r="D27" i="48"/>
  <c r="C27" i="48"/>
  <c r="X26" i="48"/>
  <c r="Y26" i="48" s="1"/>
  <c r="V27" i="56" s="1"/>
  <c r="D26" i="48"/>
  <c r="C26" i="48"/>
  <c r="X25" i="48"/>
  <c r="Y25" i="48" s="1"/>
  <c r="V26" i="56" s="1"/>
  <c r="D25" i="48"/>
  <c r="C25" i="48"/>
  <c r="X24" i="48"/>
  <c r="Y24" i="48" s="1"/>
  <c r="V25" i="56" s="1"/>
  <c r="D24" i="48"/>
  <c r="C24" i="48"/>
  <c r="X23" i="48"/>
  <c r="Y23" i="48" s="1"/>
  <c r="V24" i="56" s="1"/>
  <c r="D23" i="48"/>
  <c r="C23" i="48"/>
  <c r="X22" i="48"/>
  <c r="Y22" i="48" s="1"/>
  <c r="V23" i="56" s="1"/>
  <c r="D22" i="48"/>
  <c r="C22" i="48"/>
  <c r="X21" i="48"/>
  <c r="Y21" i="48" s="1"/>
  <c r="V22" i="56" s="1"/>
  <c r="D21" i="48"/>
  <c r="C21" i="48"/>
  <c r="X20" i="48"/>
  <c r="Y20" i="48" s="1"/>
  <c r="V21" i="56" s="1"/>
  <c r="D20" i="48"/>
  <c r="C20" i="48"/>
  <c r="X19" i="48"/>
  <c r="Y19" i="48" s="1"/>
  <c r="V20" i="56" s="1"/>
  <c r="D19" i="48"/>
  <c r="C19" i="48"/>
  <c r="X18" i="48"/>
  <c r="Y18" i="48" s="1"/>
  <c r="V19" i="56" s="1"/>
  <c r="D18" i="48"/>
  <c r="C18" i="48"/>
  <c r="X17" i="48"/>
  <c r="Y17" i="48" s="1"/>
  <c r="V18" i="56" s="1"/>
  <c r="D17" i="48"/>
  <c r="C17" i="48"/>
  <c r="X16" i="48"/>
  <c r="Y16" i="48" s="1"/>
  <c r="V17" i="56" s="1"/>
  <c r="D16" i="48"/>
  <c r="C16" i="48"/>
  <c r="X15" i="48"/>
  <c r="Y15" i="48" s="1"/>
  <c r="V16" i="56" s="1"/>
  <c r="D15" i="48"/>
  <c r="C15" i="48"/>
  <c r="X14" i="48"/>
  <c r="Y14" i="48" s="1"/>
  <c r="V15" i="56" s="1"/>
  <c r="D14" i="48"/>
  <c r="C14" i="48"/>
  <c r="X13" i="48"/>
  <c r="Y13" i="48" s="1"/>
  <c r="V14" i="56" s="1"/>
  <c r="D13" i="48"/>
  <c r="C13" i="48"/>
  <c r="X12" i="48"/>
  <c r="Y12" i="48" s="1"/>
  <c r="V13" i="56" s="1"/>
  <c r="D12" i="48"/>
  <c r="C12" i="48"/>
  <c r="X11" i="48"/>
  <c r="Y11" i="48" s="1"/>
  <c r="V12" i="56" s="1"/>
  <c r="D11" i="48"/>
  <c r="C11" i="48"/>
  <c r="X10" i="48"/>
  <c r="Y10" i="48" s="1"/>
  <c r="V11" i="56" s="1"/>
  <c r="D10" i="48"/>
  <c r="C10" i="48"/>
  <c r="X9" i="48"/>
  <c r="Y9" i="48" s="1"/>
  <c r="V10" i="56" s="1"/>
  <c r="D9" i="48"/>
  <c r="C9" i="48"/>
  <c r="X8" i="48"/>
  <c r="D8" i="48"/>
  <c r="C8" i="48"/>
  <c r="X7" i="48"/>
  <c r="D7" i="48"/>
  <c r="C7" i="48"/>
  <c r="X6" i="48"/>
  <c r="D6" i="48"/>
  <c r="C6" i="48"/>
  <c r="X5" i="48"/>
  <c r="X2" i="48"/>
  <c r="AR45" i="42"/>
  <c r="AS45" i="42" s="1"/>
  <c r="D45" i="42"/>
  <c r="C45" i="42"/>
  <c r="AR44" i="42"/>
  <c r="AS44" i="42" s="1"/>
  <c r="D44" i="42"/>
  <c r="C44" i="42"/>
  <c r="AR43" i="42"/>
  <c r="AS43" i="42" s="1"/>
  <c r="D43" i="42"/>
  <c r="C43" i="42"/>
  <c r="AR42" i="42"/>
  <c r="AS42" i="42" s="1"/>
  <c r="D42" i="42"/>
  <c r="C42" i="42"/>
  <c r="J5" i="47" l="1"/>
  <c r="O5" i="47"/>
  <c r="J6" i="47"/>
  <c r="K6" i="47" s="1"/>
  <c r="N7" i="56" s="1"/>
  <c r="O6" i="47"/>
  <c r="P6" i="47" s="1"/>
  <c r="X7" i="47"/>
  <c r="Y7" i="47" s="1"/>
  <c r="Q8" i="56" s="1"/>
  <c r="AC7" i="47"/>
  <c r="AH7" i="47"/>
  <c r="AN7" i="47"/>
  <c r="J8" i="47"/>
  <c r="O8" i="47"/>
  <c r="X9" i="47"/>
  <c r="Y9" i="47" s="1"/>
  <c r="Q10" i="56" s="1"/>
  <c r="AC9" i="47"/>
  <c r="AD9" i="47" s="1"/>
  <c r="R10" i="56" s="1"/>
  <c r="AH9" i="47"/>
  <c r="AI9" i="47" s="1"/>
  <c r="S10" i="56" s="1"/>
  <c r="AN9" i="47"/>
  <c r="AO9" i="47" s="1"/>
  <c r="T10" i="56" s="1"/>
  <c r="J10" i="47"/>
  <c r="K10" i="47" s="1"/>
  <c r="N11" i="56" s="1"/>
  <c r="O10" i="47"/>
  <c r="P10" i="47" s="1"/>
  <c r="O11" i="56" s="1"/>
  <c r="X11" i="47"/>
  <c r="Y11" i="47" s="1"/>
  <c r="Q12" i="56" s="1"/>
  <c r="AC11" i="47"/>
  <c r="AD11" i="47" s="1"/>
  <c r="R12" i="56" s="1"/>
  <c r="AH11" i="47"/>
  <c r="AI11" i="47" s="1"/>
  <c r="S12" i="56" s="1"/>
  <c r="AN11" i="47"/>
  <c r="AO11" i="47" s="1"/>
  <c r="T12" i="56" s="1"/>
  <c r="J12" i="47"/>
  <c r="O12" i="47"/>
  <c r="P12" i="47" s="1"/>
  <c r="O13" i="56" s="1"/>
  <c r="X13" i="47"/>
  <c r="Y13" i="47" s="1"/>
  <c r="Q14" i="56" s="1"/>
  <c r="AC13" i="47"/>
  <c r="AD13" i="47" s="1"/>
  <c r="R14" i="56" s="1"/>
  <c r="AH13" i="47"/>
  <c r="AI13" i="47" s="1"/>
  <c r="S14" i="56" s="1"/>
  <c r="AN13" i="47"/>
  <c r="AO13" i="47" s="1"/>
  <c r="T14" i="56" s="1"/>
  <c r="J14" i="47"/>
  <c r="K14" i="47" s="1"/>
  <c r="O14" i="47"/>
  <c r="P14" i="47" s="1"/>
  <c r="O15" i="56" s="1"/>
  <c r="X15" i="47"/>
  <c r="Y15" i="47" s="1"/>
  <c r="Q16" i="56" s="1"/>
  <c r="AC15" i="47"/>
  <c r="AD15" i="47" s="1"/>
  <c r="R16" i="56" s="1"/>
  <c r="AH15" i="47"/>
  <c r="AI15" i="47" s="1"/>
  <c r="S16" i="56" s="1"/>
  <c r="AN15" i="47"/>
  <c r="AO15" i="47" s="1"/>
  <c r="T16" i="56" s="1"/>
  <c r="J16" i="47"/>
  <c r="O16" i="47"/>
  <c r="P16" i="47" s="1"/>
  <c r="O17" i="56" s="1"/>
  <c r="X17" i="47"/>
  <c r="Y17" i="47" s="1"/>
  <c r="Q18" i="56" s="1"/>
  <c r="AC17" i="47"/>
  <c r="AD17" i="47" s="1"/>
  <c r="R18" i="56" s="1"/>
  <c r="AH17" i="47"/>
  <c r="AI17" i="47" s="1"/>
  <c r="S18" i="56" s="1"/>
  <c r="AN17" i="47"/>
  <c r="AO17" i="47" s="1"/>
  <c r="T18" i="56" s="1"/>
  <c r="J18" i="47"/>
  <c r="K18" i="47" s="1"/>
  <c r="O18" i="47"/>
  <c r="P18" i="47" s="1"/>
  <c r="O19" i="56" s="1"/>
  <c r="X19" i="47"/>
  <c r="Y19" i="47" s="1"/>
  <c r="Q20" i="56" s="1"/>
  <c r="AC19" i="47"/>
  <c r="AD19" i="47" s="1"/>
  <c r="R20" i="56" s="1"/>
  <c r="AH19" i="47"/>
  <c r="AI19" i="47" s="1"/>
  <c r="S20" i="56" s="1"/>
  <c r="AN19" i="47"/>
  <c r="AO19" i="47" s="1"/>
  <c r="T20" i="56" s="1"/>
  <c r="J20" i="47"/>
  <c r="O20" i="47"/>
  <c r="P20" i="47" s="1"/>
  <c r="O21" i="56" s="1"/>
  <c r="X21" i="47"/>
  <c r="Y21" i="47" s="1"/>
  <c r="Q22" i="56" s="1"/>
  <c r="AC21" i="47"/>
  <c r="AD21" i="47" s="1"/>
  <c r="R22" i="56" s="1"/>
  <c r="AH21" i="47"/>
  <c r="AI21" i="47" s="1"/>
  <c r="S22" i="56" s="1"/>
  <c r="AN21" i="47"/>
  <c r="AO21" i="47" s="1"/>
  <c r="T22" i="56" s="1"/>
  <c r="J22" i="47"/>
  <c r="K22" i="47" s="1"/>
  <c r="N23" i="56" s="1"/>
  <c r="O22" i="47"/>
  <c r="P22" i="47" s="1"/>
  <c r="O23" i="56" s="1"/>
  <c r="X23" i="47"/>
  <c r="Y23" i="47" s="1"/>
  <c r="Q24" i="56" s="1"/>
  <c r="AC23" i="47"/>
  <c r="AD23" i="47" s="1"/>
  <c r="R24" i="56" s="1"/>
  <c r="AH23" i="47"/>
  <c r="AI23" i="47" s="1"/>
  <c r="S24" i="56" s="1"/>
  <c r="AN23" i="47"/>
  <c r="AO23" i="47" s="1"/>
  <c r="T24" i="56" s="1"/>
  <c r="J24" i="47"/>
  <c r="O24" i="47"/>
  <c r="P24" i="47" s="1"/>
  <c r="O25" i="56" s="1"/>
  <c r="X25" i="47"/>
  <c r="Y25" i="47" s="1"/>
  <c r="Q26" i="56" s="1"/>
  <c r="AC25" i="47"/>
  <c r="AD25" i="47" s="1"/>
  <c r="R26" i="56" s="1"/>
  <c r="AH25" i="47"/>
  <c r="AI25" i="47" s="1"/>
  <c r="S26" i="56" s="1"/>
  <c r="AN25" i="47"/>
  <c r="AO25" i="47" s="1"/>
  <c r="T26" i="56" s="1"/>
  <c r="J26" i="47"/>
  <c r="O26" i="47"/>
  <c r="P26" i="47" s="1"/>
  <c r="O27" i="56" s="1"/>
  <c r="X27" i="47"/>
  <c r="Y27" i="47" s="1"/>
  <c r="Q28" i="56" s="1"/>
  <c r="AC27" i="47"/>
  <c r="AD27" i="47" s="1"/>
  <c r="R28" i="56" s="1"/>
  <c r="AH27" i="47"/>
  <c r="AI27" i="47" s="1"/>
  <c r="S28" i="56" s="1"/>
  <c r="AN27" i="47"/>
  <c r="AO27" i="47" s="1"/>
  <c r="T28" i="56" s="1"/>
  <c r="J28" i="47"/>
  <c r="O28" i="47"/>
  <c r="P28" i="47" s="1"/>
  <c r="O29" i="56" s="1"/>
  <c r="X29" i="47"/>
  <c r="Y29" i="47" s="1"/>
  <c r="Q30" i="56" s="1"/>
  <c r="AC29" i="47"/>
  <c r="AD29" i="47" s="1"/>
  <c r="R30" i="56" s="1"/>
  <c r="AH29" i="47"/>
  <c r="AI29" i="47" s="1"/>
  <c r="S30" i="56" s="1"/>
  <c r="AN29" i="47"/>
  <c r="AO29" i="47" s="1"/>
  <c r="T30" i="56" s="1"/>
  <c r="J30" i="47"/>
  <c r="K30" i="47" s="1"/>
  <c r="O30" i="47"/>
  <c r="P30" i="47" s="1"/>
  <c r="O31" i="56" s="1"/>
  <c r="X31" i="47"/>
  <c r="Y31" i="47" s="1"/>
  <c r="Q32" i="56" s="1"/>
  <c r="AC31" i="47"/>
  <c r="AD31" i="47" s="1"/>
  <c r="R32" i="56" s="1"/>
  <c r="AH31" i="47"/>
  <c r="AI31" i="47" s="1"/>
  <c r="S32" i="56" s="1"/>
  <c r="AN31" i="47"/>
  <c r="AO31" i="47" s="1"/>
  <c r="T32" i="56" s="1"/>
  <c r="J32" i="47"/>
  <c r="O32" i="47"/>
  <c r="P32" i="47" s="1"/>
  <c r="O33" i="56" s="1"/>
  <c r="X33" i="47"/>
  <c r="Y33" i="47" s="1"/>
  <c r="Q34" i="56" s="1"/>
  <c r="AC33" i="47"/>
  <c r="AD33" i="47" s="1"/>
  <c r="R34" i="56" s="1"/>
  <c r="AH33" i="47"/>
  <c r="AI33" i="47" s="1"/>
  <c r="S34" i="56" s="1"/>
  <c r="AN33" i="47"/>
  <c r="AO33" i="47" s="1"/>
  <c r="T34" i="56" s="1"/>
  <c r="J34" i="47"/>
  <c r="K34" i="47" s="1"/>
  <c r="N35" i="56" s="1"/>
  <c r="O34" i="47"/>
  <c r="P34" i="47" s="1"/>
  <c r="O35" i="56" s="1"/>
  <c r="X35" i="47"/>
  <c r="Y35" i="47" s="1"/>
  <c r="Q36" i="56" s="1"/>
  <c r="AC35" i="47"/>
  <c r="AD35" i="47" s="1"/>
  <c r="R36" i="56" s="1"/>
  <c r="AH35" i="47"/>
  <c r="AI35" i="47" s="1"/>
  <c r="S36" i="56" s="1"/>
  <c r="AN35" i="47"/>
  <c r="AO35" i="47" s="1"/>
  <c r="T36" i="56" s="1"/>
  <c r="J36" i="47"/>
  <c r="O36" i="47"/>
  <c r="P36" i="47" s="1"/>
  <c r="O37" i="56" s="1"/>
  <c r="X37" i="47"/>
  <c r="Y37" i="47" s="1"/>
  <c r="Q38" i="56" s="1"/>
  <c r="AC37" i="47"/>
  <c r="AD37" i="47" s="1"/>
  <c r="R38" i="56" s="1"/>
  <c r="AH37" i="47"/>
  <c r="AI37" i="47" s="1"/>
  <c r="S38" i="56" s="1"/>
  <c r="AN37" i="47"/>
  <c r="AO37" i="47" s="1"/>
  <c r="T38" i="56" s="1"/>
  <c r="J38" i="47"/>
  <c r="O38" i="47"/>
  <c r="P38" i="47" s="1"/>
  <c r="O39" i="56" s="1"/>
  <c r="X39" i="47"/>
  <c r="Y39" i="47" s="1"/>
  <c r="Q40" i="56" s="1"/>
  <c r="AC39" i="47"/>
  <c r="AD39" i="47" s="1"/>
  <c r="R40" i="56" s="1"/>
  <c r="AH39" i="47"/>
  <c r="AI39" i="47" s="1"/>
  <c r="S40" i="56" s="1"/>
  <c r="AN39" i="47"/>
  <c r="AO39" i="47" s="1"/>
  <c r="T40" i="56" s="1"/>
  <c r="J40" i="47"/>
  <c r="K40" i="47" s="1"/>
  <c r="N41" i="56" s="1"/>
  <c r="O40" i="47"/>
  <c r="P40" i="47" s="1"/>
  <c r="O41" i="56" s="1"/>
  <c r="X41" i="47"/>
  <c r="Y41" i="47" s="1"/>
  <c r="Q42" i="56" s="1"/>
  <c r="AC41" i="47"/>
  <c r="AD41" i="47" s="1"/>
  <c r="R42" i="56" s="1"/>
  <c r="AH41" i="47"/>
  <c r="AI41" i="47" s="1"/>
  <c r="S42" i="56" s="1"/>
  <c r="AN41" i="47"/>
  <c r="AO41" i="47" s="1"/>
  <c r="T42" i="56" s="1"/>
  <c r="J42" i="47"/>
  <c r="O42" i="47"/>
  <c r="P42" i="47" s="1"/>
  <c r="O43" i="56" s="1"/>
  <c r="X43" i="47"/>
  <c r="Y43" i="47" s="1"/>
  <c r="Q44" i="56" s="1"/>
  <c r="AC43" i="47"/>
  <c r="AD43" i="47" s="1"/>
  <c r="R44" i="56" s="1"/>
  <c r="AH43" i="47"/>
  <c r="AI43" i="47" s="1"/>
  <c r="S44" i="56" s="1"/>
  <c r="AN43" i="47"/>
  <c r="AO43" i="47" s="1"/>
  <c r="T44" i="56" s="1"/>
  <c r="J44" i="47"/>
  <c r="K44" i="47" s="1"/>
  <c r="N45" i="56" s="1"/>
  <c r="O44" i="47"/>
  <c r="P44" i="47" s="1"/>
  <c r="O45" i="56" s="1"/>
  <c r="X45" i="47"/>
  <c r="Y45" i="47" s="1"/>
  <c r="Q46" i="56" s="1"/>
  <c r="AC45" i="47"/>
  <c r="AD45" i="47" s="1"/>
  <c r="R46" i="56" s="1"/>
  <c r="AH45" i="47"/>
  <c r="AI45" i="47" s="1"/>
  <c r="S46" i="56" s="1"/>
  <c r="AN45" i="47"/>
  <c r="AO45" i="47" s="1"/>
  <c r="T46" i="56" s="1"/>
  <c r="H6" i="50"/>
  <c r="I6" i="50" s="1"/>
  <c r="M6" i="50"/>
  <c r="N6" i="50" s="1"/>
  <c r="J7" i="56" s="1"/>
  <c r="H7" i="50"/>
  <c r="M7" i="50"/>
  <c r="N7" i="50" s="1"/>
  <c r="J8" i="56" s="1"/>
  <c r="H8" i="50"/>
  <c r="I8" i="50" s="1"/>
  <c r="M8" i="50"/>
  <c r="N8" i="50" s="1"/>
  <c r="J9" i="56" s="1"/>
  <c r="H9" i="50"/>
  <c r="M9" i="50"/>
  <c r="N9" i="50" s="1"/>
  <c r="J10" i="56" s="1"/>
  <c r="H10" i="50"/>
  <c r="I10" i="50" s="1"/>
  <c r="M10" i="50"/>
  <c r="N10" i="50" s="1"/>
  <c r="J11" i="56" s="1"/>
  <c r="H11" i="50"/>
  <c r="I11" i="50" s="1"/>
  <c r="I12" i="56" s="1"/>
  <c r="M11" i="50"/>
  <c r="N11" i="50" s="1"/>
  <c r="J12" i="56" s="1"/>
  <c r="H12" i="50"/>
  <c r="I12" i="50" s="1"/>
  <c r="I13" i="56" s="1"/>
  <c r="M12" i="50"/>
  <c r="N12" i="50" s="1"/>
  <c r="J13" i="56" s="1"/>
  <c r="H13" i="50"/>
  <c r="I13" i="50" s="1"/>
  <c r="I14" i="56" s="1"/>
  <c r="M13" i="50"/>
  <c r="N13" i="50" s="1"/>
  <c r="J14" i="56" s="1"/>
  <c r="H14" i="50"/>
  <c r="I14" i="50" s="1"/>
  <c r="I15" i="56" s="1"/>
  <c r="M14" i="50"/>
  <c r="N14" i="50" s="1"/>
  <c r="J15" i="56" s="1"/>
  <c r="H15" i="50"/>
  <c r="I15" i="50" s="1"/>
  <c r="I16" i="56" s="1"/>
  <c r="M15" i="50"/>
  <c r="N15" i="50" s="1"/>
  <c r="J16" i="56" s="1"/>
  <c r="H16" i="50"/>
  <c r="I16" i="50" s="1"/>
  <c r="I17" i="56" s="1"/>
  <c r="M16" i="50"/>
  <c r="N16" i="50" s="1"/>
  <c r="J17" i="56" s="1"/>
  <c r="H17" i="50"/>
  <c r="I17" i="50" s="1"/>
  <c r="I18" i="56" s="1"/>
  <c r="M17" i="50"/>
  <c r="N17" i="50" s="1"/>
  <c r="J18" i="56" s="1"/>
  <c r="H18" i="50"/>
  <c r="I18" i="50" s="1"/>
  <c r="I19" i="56" s="1"/>
  <c r="M18" i="50"/>
  <c r="N18" i="50" s="1"/>
  <c r="J19" i="56" s="1"/>
  <c r="H19" i="50"/>
  <c r="I19" i="50" s="1"/>
  <c r="I20" i="56" s="1"/>
  <c r="M19" i="50"/>
  <c r="N19" i="50" s="1"/>
  <c r="J20" i="56" s="1"/>
  <c r="H20" i="50"/>
  <c r="I20" i="50" s="1"/>
  <c r="I21" i="56" s="1"/>
  <c r="M20" i="50"/>
  <c r="N20" i="50" s="1"/>
  <c r="J21" i="56" s="1"/>
  <c r="H21" i="50"/>
  <c r="I21" i="50" s="1"/>
  <c r="I22" i="56" s="1"/>
  <c r="M21" i="50"/>
  <c r="N21" i="50" s="1"/>
  <c r="J22" i="56" s="1"/>
  <c r="H22" i="50"/>
  <c r="I22" i="50" s="1"/>
  <c r="I23" i="56" s="1"/>
  <c r="M22" i="50"/>
  <c r="N22" i="50" s="1"/>
  <c r="J23" i="56" s="1"/>
  <c r="H23" i="50"/>
  <c r="I23" i="50" s="1"/>
  <c r="I24" i="56" s="1"/>
  <c r="M23" i="50"/>
  <c r="N23" i="50" s="1"/>
  <c r="J24" i="56" s="1"/>
  <c r="H24" i="50"/>
  <c r="I24" i="50" s="1"/>
  <c r="I25" i="56" s="1"/>
  <c r="M24" i="50"/>
  <c r="N24" i="50" s="1"/>
  <c r="J25" i="56" s="1"/>
  <c r="H25" i="50"/>
  <c r="I25" i="50" s="1"/>
  <c r="I26" i="56" s="1"/>
  <c r="M25" i="50"/>
  <c r="N25" i="50" s="1"/>
  <c r="J26" i="56" s="1"/>
  <c r="H26" i="50"/>
  <c r="I26" i="50" s="1"/>
  <c r="I27" i="56" s="1"/>
  <c r="M26" i="50"/>
  <c r="N26" i="50" s="1"/>
  <c r="J27" i="56" s="1"/>
  <c r="H27" i="50"/>
  <c r="I27" i="50" s="1"/>
  <c r="I28" i="56" s="1"/>
  <c r="M27" i="50"/>
  <c r="N27" i="50" s="1"/>
  <c r="J28" i="56" s="1"/>
  <c r="H28" i="50"/>
  <c r="I28" i="50" s="1"/>
  <c r="I29" i="56" s="1"/>
  <c r="M28" i="50"/>
  <c r="N28" i="50" s="1"/>
  <c r="J29" i="56" s="1"/>
  <c r="H29" i="50"/>
  <c r="I29" i="50" s="1"/>
  <c r="I30" i="56" s="1"/>
  <c r="M29" i="50"/>
  <c r="N29" i="50" s="1"/>
  <c r="J30" i="56" s="1"/>
  <c r="H30" i="50"/>
  <c r="I30" i="50" s="1"/>
  <c r="I31" i="56" s="1"/>
  <c r="M30" i="50"/>
  <c r="N30" i="50" s="1"/>
  <c r="J31" i="56" s="1"/>
  <c r="H31" i="50"/>
  <c r="I31" i="50" s="1"/>
  <c r="I32" i="56" s="1"/>
  <c r="M31" i="50"/>
  <c r="N31" i="50" s="1"/>
  <c r="J32" i="56" s="1"/>
  <c r="H32" i="50"/>
  <c r="I32" i="50" s="1"/>
  <c r="I33" i="56" s="1"/>
  <c r="M32" i="50"/>
  <c r="N32" i="50" s="1"/>
  <c r="J33" i="56" s="1"/>
  <c r="H33" i="50"/>
  <c r="I33" i="50" s="1"/>
  <c r="I34" i="56" s="1"/>
  <c r="M33" i="50"/>
  <c r="N33" i="50" s="1"/>
  <c r="J34" i="56" s="1"/>
  <c r="H34" i="50"/>
  <c r="I34" i="50" s="1"/>
  <c r="I35" i="56" s="1"/>
  <c r="M34" i="50"/>
  <c r="N34" i="50" s="1"/>
  <c r="J35" i="56" s="1"/>
  <c r="H35" i="50"/>
  <c r="I35" i="50" s="1"/>
  <c r="I36" i="56" s="1"/>
  <c r="M35" i="50"/>
  <c r="N35" i="50" s="1"/>
  <c r="J36" i="56" s="1"/>
  <c r="H36" i="50"/>
  <c r="I36" i="50" s="1"/>
  <c r="I37" i="56" s="1"/>
  <c r="M36" i="50"/>
  <c r="N36" i="50" s="1"/>
  <c r="J37" i="56" s="1"/>
  <c r="H37" i="50"/>
  <c r="I37" i="50" s="1"/>
  <c r="I38" i="56" s="1"/>
  <c r="M37" i="50"/>
  <c r="N37" i="50" s="1"/>
  <c r="J38" i="56" s="1"/>
  <c r="H38" i="50"/>
  <c r="I38" i="50" s="1"/>
  <c r="I39" i="56" s="1"/>
  <c r="M38" i="50"/>
  <c r="N38" i="50" s="1"/>
  <c r="J39" i="56" s="1"/>
  <c r="H39" i="50"/>
  <c r="I39" i="50" s="1"/>
  <c r="I40" i="56" s="1"/>
  <c r="M39" i="50"/>
  <c r="N39" i="50" s="1"/>
  <c r="J40" i="56" s="1"/>
  <c r="H40" i="50"/>
  <c r="I40" i="50" s="1"/>
  <c r="I41" i="56" s="1"/>
  <c r="M40" i="50"/>
  <c r="N40" i="50" s="1"/>
  <c r="J41" i="56" s="1"/>
  <c r="H41" i="50"/>
  <c r="I41" i="50" s="1"/>
  <c r="I42" i="56" s="1"/>
  <c r="M41" i="50"/>
  <c r="N41" i="50" s="1"/>
  <c r="J42" i="56" s="1"/>
  <c r="H42" i="50"/>
  <c r="I42" i="50" s="1"/>
  <c r="I43" i="56" s="1"/>
  <c r="M42" i="50"/>
  <c r="N42" i="50" s="1"/>
  <c r="J43" i="56" s="1"/>
  <c r="H43" i="50"/>
  <c r="I43" i="50" s="1"/>
  <c r="I44" i="56" s="1"/>
  <c r="M43" i="50"/>
  <c r="N43" i="50" s="1"/>
  <c r="J44" i="56" s="1"/>
  <c r="H44" i="50"/>
  <c r="I44" i="50" s="1"/>
  <c r="I45" i="56" s="1"/>
  <c r="M44" i="50"/>
  <c r="N44" i="50" s="1"/>
  <c r="J45" i="56" s="1"/>
  <c r="H45" i="50"/>
  <c r="I45" i="50" s="1"/>
  <c r="I46" i="56" s="1"/>
  <c r="M45" i="50"/>
  <c r="N45" i="50" s="1"/>
  <c r="J46" i="56" s="1"/>
  <c r="X5" i="47"/>
  <c r="AC5" i="47"/>
  <c r="AH5" i="47"/>
  <c r="AN5" i="47"/>
  <c r="AC6" i="47"/>
  <c r="AD6" i="47" s="1"/>
  <c r="R7" i="56" s="1"/>
  <c r="AH6" i="47"/>
  <c r="AI6" i="47" s="1"/>
  <c r="AN6" i="47"/>
  <c r="J7" i="47"/>
  <c r="O7" i="47"/>
  <c r="X8" i="47"/>
  <c r="AC8" i="47"/>
  <c r="AH8" i="47"/>
  <c r="AN8" i="47"/>
  <c r="AO8" i="47" s="1"/>
  <c r="T9" i="56" s="1"/>
  <c r="J9" i="47"/>
  <c r="K9" i="47" s="1"/>
  <c r="N10" i="56" s="1"/>
  <c r="O9" i="47"/>
  <c r="P9" i="47" s="1"/>
  <c r="O10" i="56" s="1"/>
  <c r="X10" i="47"/>
  <c r="Y10" i="47" s="1"/>
  <c r="Q11" i="56" s="1"/>
  <c r="AC10" i="47"/>
  <c r="AD10" i="47" s="1"/>
  <c r="R11" i="56" s="1"/>
  <c r="AH10" i="47"/>
  <c r="AI10" i="47" s="1"/>
  <c r="S11" i="56" s="1"/>
  <c r="AN10" i="47"/>
  <c r="AO10" i="47" s="1"/>
  <c r="T11" i="56" s="1"/>
  <c r="J11" i="47"/>
  <c r="O11" i="47"/>
  <c r="P11" i="47" s="1"/>
  <c r="O12" i="56" s="1"/>
  <c r="X12" i="47"/>
  <c r="Y12" i="47" s="1"/>
  <c r="Q13" i="56" s="1"/>
  <c r="AC12" i="47"/>
  <c r="AD12" i="47" s="1"/>
  <c r="R13" i="56" s="1"/>
  <c r="AH12" i="47"/>
  <c r="AI12" i="47" s="1"/>
  <c r="S13" i="56" s="1"/>
  <c r="AN12" i="47"/>
  <c r="AO12" i="47" s="1"/>
  <c r="T13" i="56" s="1"/>
  <c r="J13" i="47"/>
  <c r="K13" i="47" s="1"/>
  <c r="N14" i="56" s="1"/>
  <c r="O13" i="47"/>
  <c r="P13" i="47" s="1"/>
  <c r="O14" i="56" s="1"/>
  <c r="X14" i="47"/>
  <c r="Y14" i="47" s="1"/>
  <c r="Q15" i="56" s="1"/>
  <c r="AC14" i="47"/>
  <c r="AD14" i="47" s="1"/>
  <c r="R15" i="56" s="1"/>
  <c r="AH14" i="47"/>
  <c r="AI14" i="47" s="1"/>
  <c r="S15" i="56" s="1"/>
  <c r="AN14" i="47"/>
  <c r="AO14" i="47" s="1"/>
  <c r="T15" i="56" s="1"/>
  <c r="J15" i="47"/>
  <c r="K15" i="47" s="1"/>
  <c r="N16" i="56" s="1"/>
  <c r="O15" i="47"/>
  <c r="P15" i="47" s="1"/>
  <c r="O16" i="56" s="1"/>
  <c r="X16" i="47"/>
  <c r="Y16" i="47" s="1"/>
  <c r="Q17" i="56" s="1"/>
  <c r="AC16" i="47"/>
  <c r="AD16" i="47" s="1"/>
  <c r="R17" i="56" s="1"/>
  <c r="AH16" i="47"/>
  <c r="AI16" i="47" s="1"/>
  <c r="S17" i="56" s="1"/>
  <c r="AN16" i="47"/>
  <c r="AO16" i="47" s="1"/>
  <c r="T17" i="56" s="1"/>
  <c r="J17" i="47"/>
  <c r="O17" i="47"/>
  <c r="P17" i="47" s="1"/>
  <c r="O18" i="56" s="1"/>
  <c r="X18" i="47"/>
  <c r="Y18" i="47" s="1"/>
  <c r="Q19" i="56" s="1"/>
  <c r="AC18" i="47"/>
  <c r="AD18" i="47" s="1"/>
  <c r="R19" i="56" s="1"/>
  <c r="AH18" i="47"/>
  <c r="AI18" i="47" s="1"/>
  <c r="S19" i="56" s="1"/>
  <c r="AN18" i="47"/>
  <c r="AO18" i="47" s="1"/>
  <c r="T19" i="56" s="1"/>
  <c r="J19" i="47"/>
  <c r="O19" i="47"/>
  <c r="P19" i="47" s="1"/>
  <c r="O20" i="56" s="1"/>
  <c r="X20" i="47"/>
  <c r="Y20" i="47" s="1"/>
  <c r="Q21" i="56" s="1"/>
  <c r="AC20" i="47"/>
  <c r="AD20" i="47" s="1"/>
  <c r="R21" i="56" s="1"/>
  <c r="AH20" i="47"/>
  <c r="AI20" i="47" s="1"/>
  <c r="S21" i="56" s="1"/>
  <c r="AN20" i="47"/>
  <c r="AO20" i="47" s="1"/>
  <c r="T21" i="56" s="1"/>
  <c r="J21" i="47"/>
  <c r="K21" i="47" s="1"/>
  <c r="N22" i="56" s="1"/>
  <c r="O21" i="47"/>
  <c r="P21" i="47" s="1"/>
  <c r="O22" i="56" s="1"/>
  <c r="X22" i="47"/>
  <c r="Y22" i="47" s="1"/>
  <c r="Q23" i="56" s="1"/>
  <c r="AC22" i="47"/>
  <c r="AD22" i="47" s="1"/>
  <c r="R23" i="56" s="1"/>
  <c r="AH22" i="47"/>
  <c r="AI22" i="47" s="1"/>
  <c r="S23" i="56" s="1"/>
  <c r="AN22" i="47"/>
  <c r="AO22" i="47" s="1"/>
  <c r="T23" i="56" s="1"/>
  <c r="J23" i="47"/>
  <c r="O23" i="47"/>
  <c r="P23" i="47" s="1"/>
  <c r="O24" i="56" s="1"/>
  <c r="X24" i="47"/>
  <c r="Y24" i="47" s="1"/>
  <c r="Q25" i="56" s="1"/>
  <c r="AC24" i="47"/>
  <c r="AD24" i="47" s="1"/>
  <c r="R25" i="56" s="1"/>
  <c r="AH24" i="47"/>
  <c r="AI24" i="47" s="1"/>
  <c r="S25" i="56" s="1"/>
  <c r="AN24" i="47"/>
  <c r="AO24" i="47" s="1"/>
  <c r="T25" i="56" s="1"/>
  <c r="J25" i="47"/>
  <c r="O25" i="47"/>
  <c r="P25" i="47" s="1"/>
  <c r="O26" i="56" s="1"/>
  <c r="X26" i="47"/>
  <c r="Y26" i="47" s="1"/>
  <c r="Q27" i="56" s="1"/>
  <c r="AC26" i="47"/>
  <c r="AD26" i="47" s="1"/>
  <c r="R27" i="56" s="1"/>
  <c r="AH26" i="47"/>
  <c r="AI26" i="47" s="1"/>
  <c r="S27" i="56" s="1"/>
  <c r="AN26" i="47"/>
  <c r="AO26" i="47" s="1"/>
  <c r="T27" i="56" s="1"/>
  <c r="J27" i="47"/>
  <c r="O27" i="47"/>
  <c r="P27" i="47" s="1"/>
  <c r="O28" i="56" s="1"/>
  <c r="X28" i="47"/>
  <c r="Y28" i="47" s="1"/>
  <c r="Q29" i="56" s="1"/>
  <c r="AC28" i="47"/>
  <c r="AD28" i="47" s="1"/>
  <c r="R29" i="56" s="1"/>
  <c r="AH28" i="47"/>
  <c r="AI28" i="47" s="1"/>
  <c r="S29" i="56" s="1"/>
  <c r="AN28" i="47"/>
  <c r="AO28" i="47" s="1"/>
  <c r="T29" i="56" s="1"/>
  <c r="J29" i="47"/>
  <c r="K29" i="47" s="1"/>
  <c r="N30" i="56" s="1"/>
  <c r="O29" i="47"/>
  <c r="P29" i="47" s="1"/>
  <c r="O30" i="56" s="1"/>
  <c r="X30" i="47"/>
  <c r="Y30" i="47" s="1"/>
  <c r="Q31" i="56" s="1"/>
  <c r="AC30" i="47"/>
  <c r="AD30" i="47" s="1"/>
  <c r="R31" i="56" s="1"/>
  <c r="AH30" i="47"/>
  <c r="AI30" i="47" s="1"/>
  <c r="S31" i="56" s="1"/>
  <c r="AN30" i="47"/>
  <c r="AO30" i="47" s="1"/>
  <c r="T31" i="56" s="1"/>
  <c r="J31" i="47"/>
  <c r="O31" i="47"/>
  <c r="P31" i="47" s="1"/>
  <c r="O32" i="56" s="1"/>
  <c r="X32" i="47"/>
  <c r="Y32" i="47" s="1"/>
  <c r="Q33" i="56" s="1"/>
  <c r="AC32" i="47"/>
  <c r="AD32" i="47" s="1"/>
  <c r="R33" i="56" s="1"/>
  <c r="AH32" i="47"/>
  <c r="AI32" i="47" s="1"/>
  <c r="S33" i="56" s="1"/>
  <c r="AN32" i="47"/>
  <c r="AO32" i="47" s="1"/>
  <c r="T33" i="56" s="1"/>
  <c r="J33" i="47"/>
  <c r="O33" i="47"/>
  <c r="X34" i="47"/>
  <c r="Y34" i="47" s="1"/>
  <c r="Q35" i="56" s="1"/>
  <c r="AC34" i="47"/>
  <c r="AD34" i="47" s="1"/>
  <c r="R35" i="56" s="1"/>
  <c r="AH34" i="47"/>
  <c r="AI34" i="47" s="1"/>
  <c r="S35" i="56" s="1"/>
  <c r="AN34" i="47"/>
  <c r="AO34" i="47" s="1"/>
  <c r="T35" i="56" s="1"/>
  <c r="J35" i="47"/>
  <c r="O35" i="47"/>
  <c r="P35" i="47" s="1"/>
  <c r="O36" i="56" s="1"/>
  <c r="X36" i="47"/>
  <c r="Y36" i="47" s="1"/>
  <c r="Q37" i="56" s="1"/>
  <c r="AC36" i="47"/>
  <c r="AD36" i="47" s="1"/>
  <c r="R37" i="56" s="1"/>
  <c r="AH36" i="47"/>
  <c r="AI36" i="47" s="1"/>
  <c r="S37" i="56" s="1"/>
  <c r="AN36" i="47"/>
  <c r="AO36" i="47" s="1"/>
  <c r="T37" i="56" s="1"/>
  <c r="J37" i="47"/>
  <c r="O37" i="47"/>
  <c r="P37" i="47" s="1"/>
  <c r="O38" i="56" s="1"/>
  <c r="X38" i="47"/>
  <c r="Y38" i="47" s="1"/>
  <c r="Q39" i="56" s="1"/>
  <c r="AC38" i="47"/>
  <c r="AD38" i="47" s="1"/>
  <c r="R39" i="56" s="1"/>
  <c r="AH38" i="47"/>
  <c r="AI38" i="47" s="1"/>
  <c r="S39" i="56" s="1"/>
  <c r="AN38" i="47"/>
  <c r="AO38" i="47" s="1"/>
  <c r="T39" i="56" s="1"/>
  <c r="J39" i="47"/>
  <c r="O39" i="47"/>
  <c r="P39" i="47" s="1"/>
  <c r="O40" i="56" s="1"/>
  <c r="X40" i="47"/>
  <c r="Y40" i="47" s="1"/>
  <c r="Q41" i="56" s="1"/>
  <c r="AC40" i="47"/>
  <c r="AD40" i="47" s="1"/>
  <c r="R41" i="56" s="1"/>
  <c r="AH40" i="47"/>
  <c r="AI40" i="47" s="1"/>
  <c r="S41" i="56" s="1"/>
  <c r="AN40" i="47"/>
  <c r="AO40" i="47" s="1"/>
  <c r="T41" i="56" s="1"/>
  <c r="J41" i="47"/>
  <c r="O41" i="47"/>
  <c r="P41" i="47" s="1"/>
  <c r="O42" i="56" s="1"/>
  <c r="X42" i="47"/>
  <c r="Y42" i="47" s="1"/>
  <c r="Q43" i="56" s="1"/>
  <c r="AC42" i="47"/>
  <c r="AD42" i="47" s="1"/>
  <c r="R43" i="56" s="1"/>
  <c r="AH42" i="47"/>
  <c r="AI42" i="47" s="1"/>
  <c r="S43" i="56" s="1"/>
  <c r="AN42" i="47"/>
  <c r="AO42" i="47" s="1"/>
  <c r="T43" i="56" s="1"/>
  <c r="J43" i="47"/>
  <c r="O43" i="47"/>
  <c r="P43" i="47" s="1"/>
  <c r="O44" i="56" s="1"/>
  <c r="X44" i="47"/>
  <c r="Y44" i="47" s="1"/>
  <c r="Q45" i="56" s="1"/>
  <c r="AC44" i="47"/>
  <c r="AD44" i="47" s="1"/>
  <c r="R45" i="56" s="1"/>
  <c r="AH44" i="47"/>
  <c r="AI44" i="47" s="1"/>
  <c r="S45" i="56" s="1"/>
  <c r="AN44" i="47"/>
  <c r="AO44" i="47" s="1"/>
  <c r="T45" i="56" s="1"/>
  <c r="J45" i="47"/>
  <c r="K45" i="47" s="1"/>
  <c r="N46" i="56" s="1"/>
  <c r="O45" i="47"/>
  <c r="P45" i="47" s="1"/>
  <c r="O46" i="56" s="1"/>
  <c r="H5" i="50"/>
  <c r="M5" i="50"/>
  <c r="K11" i="47"/>
  <c r="N12" i="56" s="1"/>
  <c r="K19" i="47"/>
  <c r="N20" i="56" s="1"/>
  <c r="K23" i="47"/>
  <c r="N24" i="56" s="1"/>
  <c r="K26" i="47"/>
  <c r="N27" i="56" s="1"/>
  <c r="K27" i="47"/>
  <c r="N28" i="56" s="1"/>
  <c r="K31" i="47"/>
  <c r="N32" i="56" s="1"/>
  <c r="K36" i="47"/>
  <c r="N37" i="56" s="1"/>
  <c r="K37" i="47"/>
  <c r="N38" i="56" s="1"/>
  <c r="K38" i="47"/>
  <c r="N39" i="56" s="1"/>
  <c r="K42" i="47"/>
  <c r="N43" i="56" s="1"/>
  <c r="Z11" i="48"/>
  <c r="AA11" i="48"/>
  <c r="W12" i="56" s="1"/>
  <c r="Z12" i="48"/>
  <c r="AA12" i="48"/>
  <c r="W13" i="56" s="1"/>
  <c r="Z13" i="48"/>
  <c r="AA13" i="48"/>
  <c r="W14" i="56" s="1"/>
  <c r="Z14" i="48"/>
  <c r="AA14" i="48"/>
  <c r="W15" i="56" s="1"/>
  <c r="Z15" i="48"/>
  <c r="AA15" i="48"/>
  <c r="W16" i="56" s="1"/>
  <c r="Z16" i="48"/>
  <c r="AA16" i="48"/>
  <c r="W17" i="56" s="1"/>
  <c r="Z17" i="48"/>
  <c r="AA17" i="48"/>
  <c r="W18" i="56" s="1"/>
  <c r="Z18" i="48"/>
  <c r="AA18" i="48"/>
  <c r="W19" i="56" s="1"/>
  <c r="Z19" i="48"/>
  <c r="AA19" i="48"/>
  <c r="W20" i="56" s="1"/>
  <c r="Z20" i="48"/>
  <c r="AA20" i="48"/>
  <c r="W21" i="56" s="1"/>
  <c r="Z21" i="48"/>
  <c r="AA21" i="48"/>
  <c r="W22" i="56" s="1"/>
  <c r="Z22" i="48"/>
  <c r="AA22" i="48"/>
  <c r="W23" i="56" s="1"/>
  <c r="Z23" i="48"/>
  <c r="AA23" i="48"/>
  <c r="W24" i="56" s="1"/>
  <c r="Z24" i="48"/>
  <c r="AA24" i="48"/>
  <c r="W25" i="56" s="1"/>
  <c r="Z25" i="48"/>
  <c r="AA25" i="48"/>
  <c r="W26" i="56" s="1"/>
  <c r="Z26" i="48"/>
  <c r="AA26" i="48"/>
  <c r="W27" i="56" s="1"/>
  <c r="Z27" i="48"/>
  <c r="AA27" i="48"/>
  <c r="W28" i="56" s="1"/>
  <c r="Z28" i="48"/>
  <c r="AA28" i="48"/>
  <c r="W29" i="56" s="1"/>
  <c r="Z29" i="48"/>
  <c r="AA29" i="48"/>
  <c r="W30" i="56" s="1"/>
  <c r="Z30" i="48"/>
  <c r="AA30" i="48"/>
  <c r="W31" i="56" s="1"/>
  <c r="Z31" i="48"/>
  <c r="AA31" i="48"/>
  <c r="W32" i="56" s="1"/>
  <c r="Z32" i="48"/>
  <c r="AA32" i="48"/>
  <c r="W33" i="56" s="1"/>
  <c r="Z33" i="48"/>
  <c r="AA33" i="48"/>
  <c r="W34" i="56" s="1"/>
  <c r="Z34" i="48"/>
  <c r="AA34" i="48"/>
  <c r="W35" i="56" s="1"/>
  <c r="Z35" i="48"/>
  <c r="AA35" i="48"/>
  <c r="W36" i="56" s="1"/>
  <c r="Z36" i="48"/>
  <c r="AA36" i="48"/>
  <c r="W37" i="56" s="1"/>
  <c r="Z37" i="48"/>
  <c r="AA37" i="48"/>
  <c r="W38" i="56" s="1"/>
  <c r="Z38" i="48"/>
  <c r="AA38" i="48"/>
  <c r="W39" i="56" s="1"/>
  <c r="Z39" i="48"/>
  <c r="AA39" i="48"/>
  <c r="W40" i="56" s="1"/>
  <c r="Z40" i="48"/>
  <c r="AA40" i="48"/>
  <c r="W41" i="56" s="1"/>
  <c r="Z41" i="48"/>
  <c r="AA41" i="48"/>
  <c r="W42" i="56" s="1"/>
  <c r="Z42" i="48"/>
  <c r="AA42" i="48"/>
  <c r="W43" i="56" s="1"/>
  <c r="Z43" i="48"/>
  <c r="AA43" i="48"/>
  <c r="W44" i="56" s="1"/>
  <c r="Z44" i="48"/>
  <c r="AA44" i="48"/>
  <c r="W45" i="56" s="1"/>
  <c r="Z45" i="48"/>
  <c r="AA45" i="48"/>
  <c r="W46" i="56" s="1"/>
  <c r="AI8" i="47"/>
  <c r="S9" i="56" s="1"/>
  <c r="AD7" i="47"/>
  <c r="R8" i="56" s="1"/>
  <c r="P7" i="47"/>
  <c r="O8" i="56" s="1"/>
  <c r="P8" i="47"/>
  <c r="O9" i="56" s="1"/>
  <c r="AO6" i="47"/>
  <c r="T7" i="56" s="1"/>
  <c r="Y6" i="48"/>
  <c r="V7" i="56" s="1"/>
  <c r="Y7" i="48"/>
  <c r="V8" i="56" s="1"/>
  <c r="Y8" i="48"/>
  <c r="V9" i="56" s="1"/>
  <c r="K8" i="47"/>
  <c r="N9" i="56" s="1"/>
  <c r="I7" i="50"/>
  <c r="I8" i="56" s="1"/>
  <c r="I9" i="50"/>
  <c r="I10" i="56" s="1"/>
  <c r="Z10" i="48"/>
  <c r="AA10" i="48"/>
  <c r="W11" i="56" s="1"/>
  <c r="Z9" i="48"/>
  <c r="AA9" i="48"/>
  <c r="W10" i="56" s="1"/>
  <c r="M7" i="49"/>
  <c r="N7" i="49"/>
  <c r="M8" i="56" s="1"/>
  <c r="M8" i="49"/>
  <c r="N8" i="49"/>
  <c r="M9" i="56" s="1"/>
  <c r="M9" i="49"/>
  <c r="N9" i="49"/>
  <c r="M10" i="56" s="1"/>
  <c r="M10" i="49"/>
  <c r="N10" i="49"/>
  <c r="M11" i="56" s="1"/>
  <c r="M11" i="49"/>
  <c r="N11" i="49"/>
  <c r="M12" i="56" s="1"/>
  <c r="M12" i="49"/>
  <c r="N12" i="49"/>
  <c r="M13" i="56" s="1"/>
  <c r="M13" i="49"/>
  <c r="N13" i="49"/>
  <c r="M14" i="56" s="1"/>
  <c r="M14" i="49"/>
  <c r="N14" i="49"/>
  <c r="M15" i="56" s="1"/>
  <c r="M15" i="49"/>
  <c r="N15" i="49"/>
  <c r="M16" i="56" s="1"/>
  <c r="M16" i="49"/>
  <c r="N16" i="49"/>
  <c r="M17" i="56" s="1"/>
  <c r="M17" i="49"/>
  <c r="N17" i="49"/>
  <c r="M18" i="56" s="1"/>
  <c r="M18" i="49"/>
  <c r="N18" i="49"/>
  <c r="M19" i="56" s="1"/>
  <c r="M19" i="49"/>
  <c r="N19" i="49"/>
  <c r="M20" i="56" s="1"/>
  <c r="M20" i="49"/>
  <c r="N20" i="49"/>
  <c r="M21" i="56" s="1"/>
  <c r="M21" i="49"/>
  <c r="N21" i="49"/>
  <c r="M22" i="56" s="1"/>
  <c r="M22" i="49"/>
  <c r="N22" i="49"/>
  <c r="M23" i="56" s="1"/>
  <c r="M23" i="49"/>
  <c r="N23" i="49"/>
  <c r="M24" i="56" s="1"/>
  <c r="M24" i="49"/>
  <c r="N24" i="49"/>
  <c r="M25" i="56" s="1"/>
  <c r="M25" i="49"/>
  <c r="N25" i="49"/>
  <c r="M26" i="56" s="1"/>
  <c r="M26" i="49"/>
  <c r="N26" i="49"/>
  <c r="M27" i="56" s="1"/>
  <c r="M27" i="49"/>
  <c r="N27" i="49"/>
  <c r="M28" i="56" s="1"/>
  <c r="M28" i="49"/>
  <c r="N28" i="49"/>
  <c r="M29" i="56" s="1"/>
  <c r="M29" i="49"/>
  <c r="N29" i="49"/>
  <c r="M30" i="49"/>
  <c r="N30" i="49"/>
  <c r="M31" i="56" s="1"/>
  <c r="M31" i="49"/>
  <c r="N31" i="49"/>
  <c r="M32" i="56" s="1"/>
  <c r="M32" i="49"/>
  <c r="N32" i="49"/>
  <c r="M33" i="56" s="1"/>
  <c r="M33" i="49"/>
  <c r="N33" i="49"/>
  <c r="M34" i="56" s="1"/>
  <c r="M34" i="49"/>
  <c r="N34" i="49"/>
  <c r="M35" i="56" s="1"/>
  <c r="M35" i="49"/>
  <c r="N35" i="49"/>
  <c r="M36" i="56" s="1"/>
  <c r="M36" i="49"/>
  <c r="N36" i="49"/>
  <c r="M37" i="56" s="1"/>
  <c r="M37" i="49"/>
  <c r="N37" i="49"/>
  <c r="M38" i="56" s="1"/>
  <c r="M38" i="49"/>
  <c r="N38" i="49"/>
  <c r="M39" i="56" s="1"/>
  <c r="M39" i="49"/>
  <c r="N39" i="49"/>
  <c r="M40" i="56" s="1"/>
  <c r="M40" i="49"/>
  <c r="N40" i="49"/>
  <c r="M41" i="56" s="1"/>
  <c r="M41" i="49"/>
  <c r="N41" i="49"/>
  <c r="M42" i="56" s="1"/>
  <c r="M42" i="49"/>
  <c r="N42" i="49"/>
  <c r="M43" i="56" s="1"/>
  <c r="M43" i="49"/>
  <c r="N43" i="49"/>
  <c r="M44" i="56" s="1"/>
  <c r="M44" i="49"/>
  <c r="N44" i="49"/>
  <c r="M45" i="56" s="1"/>
  <c r="M45" i="49"/>
  <c r="N45" i="49"/>
  <c r="M46" i="56" s="1"/>
  <c r="U8" i="47"/>
  <c r="AJ8" i="47"/>
  <c r="U9" i="47"/>
  <c r="AJ9" i="47"/>
  <c r="U10" i="47"/>
  <c r="Z13" i="47"/>
  <c r="S14" i="47"/>
  <c r="T14" i="47" s="1"/>
  <c r="P15" i="56" s="1"/>
  <c r="AP14" i="47"/>
  <c r="AE15" i="47"/>
  <c r="AJ15" i="47"/>
  <c r="AJ16" i="47"/>
  <c r="AJ17" i="47"/>
  <c r="AP18" i="47"/>
  <c r="AJ21" i="47"/>
  <c r="AP22" i="47"/>
  <c r="Z23" i="47"/>
  <c r="AE23" i="47"/>
  <c r="AJ24" i="47"/>
  <c r="AJ25" i="47"/>
  <c r="AP26" i="47"/>
  <c r="Z27" i="47"/>
  <c r="AE27" i="47"/>
  <c r="AJ28" i="47"/>
  <c r="M30" i="56"/>
  <c r="AJ29" i="47"/>
  <c r="AP30" i="47"/>
  <c r="Z31" i="47"/>
  <c r="AJ32" i="47"/>
  <c r="U33" i="47"/>
  <c r="AJ33" i="47"/>
  <c r="AP33" i="47"/>
  <c r="Z34" i="47"/>
  <c r="AE35" i="47"/>
  <c r="Z38" i="47"/>
  <c r="AE39" i="47"/>
  <c r="AJ41" i="47"/>
  <c r="AE43" i="47"/>
  <c r="S6" i="50"/>
  <c r="S7" i="50"/>
  <c r="U6" i="47"/>
  <c r="X6" i="47"/>
  <c r="Y6" i="47" s="1"/>
  <c r="Q7" i="56" s="1"/>
  <c r="Q11" i="47"/>
  <c r="S11" i="47"/>
  <c r="T11" i="47" s="1"/>
  <c r="P12" i="56" s="1"/>
  <c r="S12" i="47"/>
  <c r="T12" i="47" s="1"/>
  <c r="P13" i="56" s="1"/>
  <c r="Q13" i="47"/>
  <c r="S13" i="47"/>
  <c r="T13" i="47" s="1"/>
  <c r="P14" i="56" s="1"/>
  <c r="S8" i="50"/>
  <c r="S9" i="50"/>
  <c r="S10" i="50"/>
  <c r="O11" i="50"/>
  <c r="S11" i="50"/>
  <c r="S12" i="50"/>
  <c r="J13" i="50"/>
  <c r="S13" i="50"/>
  <c r="S14" i="50"/>
  <c r="O15" i="50"/>
  <c r="S15" i="50"/>
  <c r="S16" i="50"/>
  <c r="J17" i="50"/>
  <c r="S17" i="50"/>
  <c r="S18" i="50"/>
  <c r="S19" i="50"/>
  <c r="S20" i="50"/>
  <c r="J21" i="50"/>
  <c r="S21" i="50"/>
  <c r="S22" i="50"/>
  <c r="O23" i="50"/>
  <c r="S23" i="50"/>
  <c r="J24" i="50"/>
  <c r="S24" i="50"/>
  <c r="J25" i="50"/>
  <c r="S25" i="50"/>
  <c r="S26" i="50"/>
  <c r="O27" i="50"/>
  <c r="S27" i="50"/>
  <c r="J28" i="50"/>
  <c r="S28" i="50"/>
  <c r="J29" i="50"/>
  <c r="S29" i="50"/>
  <c r="S30" i="50"/>
  <c r="S31" i="50"/>
  <c r="J32" i="50"/>
  <c r="S32" i="50"/>
  <c r="J33" i="50"/>
  <c r="S33" i="50"/>
  <c r="S34" i="50"/>
  <c r="O35" i="50"/>
  <c r="S35" i="50"/>
  <c r="J36" i="50"/>
  <c r="S36" i="50"/>
  <c r="J37" i="50"/>
  <c r="S37" i="50"/>
  <c r="S38" i="50"/>
  <c r="S39" i="50"/>
  <c r="J40" i="50"/>
  <c r="S40" i="50"/>
  <c r="J41" i="50"/>
  <c r="S41" i="50"/>
  <c r="S42" i="50"/>
  <c r="O43" i="50"/>
  <c r="S43" i="50"/>
  <c r="J44" i="50"/>
  <c r="S44" i="50"/>
  <c r="J45" i="50"/>
  <c r="S45" i="50"/>
  <c r="S15" i="47"/>
  <c r="T15" i="47" s="1"/>
  <c r="P16" i="56" s="1"/>
  <c r="S16" i="47"/>
  <c r="T16" i="47" s="1"/>
  <c r="P17" i="56" s="1"/>
  <c r="Q17" i="47"/>
  <c r="S17" i="47"/>
  <c r="T17" i="47" s="1"/>
  <c r="P18" i="56" s="1"/>
  <c r="S18" i="47"/>
  <c r="T18" i="47" s="1"/>
  <c r="P19" i="56" s="1"/>
  <c r="S19" i="47"/>
  <c r="T19" i="47" s="1"/>
  <c r="P20" i="56" s="1"/>
  <c r="Q20" i="47"/>
  <c r="S20" i="47"/>
  <c r="T20" i="47" s="1"/>
  <c r="P21" i="56" s="1"/>
  <c r="S21" i="47"/>
  <c r="T21" i="47" s="1"/>
  <c r="P22" i="56" s="1"/>
  <c r="S22" i="47"/>
  <c r="T22" i="47" s="1"/>
  <c r="P23" i="56" s="1"/>
  <c r="S23" i="47"/>
  <c r="T23" i="47" s="1"/>
  <c r="P24" i="56" s="1"/>
  <c r="Q24" i="47"/>
  <c r="S24" i="47"/>
  <c r="T24" i="47" s="1"/>
  <c r="P25" i="56" s="1"/>
  <c r="Q25" i="47"/>
  <c r="S25" i="47"/>
  <c r="T25" i="47" s="1"/>
  <c r="P26" i="56" s="1"/>
  <c r="S26" i="47"/>
  <c r="T26" i="47" s="1"/>
  <c r="P27" i="56" s="1"/>
  <c r="S27" i="47"/>
  <c r="T27" i="47" s="1"/>
  <c r="P28" i="56" s="1"/>
  <c r="Q28" i="47"/>
  <c r="S28" i="47"/>
  <c r="T28" i="47" s="1"/>
  <c r="P29" i="56" s="1"/>
  <c r="S29" i="47"/>
  <c r="T29" i="47" s="1"/>
  <c r="P30" i="56" s="1"/>
  <c r="S30" i="47"/>
  <c r="T30" i="47" s="1"/>
  <c r="P31" i="56" s="1"/>
  <c r="S31" i="47"/>
  <c r="T31" i="47" s="1"/>
  <c r="P32" i="56" s="1"/>
  <c r="Q32" i="47"/>
  <c r="S32" i="47"/>
  <c r="T32" i="47" s="1"/>
  <c r="P33" i="56" s="1"/>
  <c r="S34" i="47"/>
  <c r="T34" i="47" s="1"/>
  <c r="P35" i="56" s="1"/>
  <c r="S35" i="47"/>
  <c r="T35" i="47" s="1"/>
  <c r="P36" i="56" s="1"/>
  <c r="Q36" i="47"/>
  <c r="S36" i="47"/>
  <c r="T36" i="47" s="1"/>
  <c r="P37" i="56" s="1"/>
  <c r="S37" i="47"/>
  <c r="T37" i="47" s="1"/>
  <c r="P38" i="56" s="1"/>
  <c r="S38" i="47"/>
  <c r="T38" i="47" s="1"/>
  <c r="P39" i="56" s="1"/>
  <c r="S39" i="47"/>
  <c r="T39" i="47" s="1"/>
  <c r="P40" i="56" s="1"/>
  <c r="Q40" i="47"/>
  <c r="S40" i="47"/>
  <c r="T40" i="47" s="1"/>
  <c r="P41" i="56" s="1"/>
  <c r="Q41" i="47"/>
  <c r="S41" i="47"/>
  <c r="T41" i="47" s="1"/>
  <c r="P42" i="56" s="1"/>
  <c r="S42" i="47"/>
  <c r="T42" i="47" s="1"/>
  <c r="P43" i="56" s="1"/>
  <c r="S43" i="47"/>
  <c r="T43" i="47" s="1"/>
  <c r="P44" i="56" s="1"/>
  <c r="Q44" i="47"/>
  <c r="S44" i="47"/>
  <c r="T44" i="47" s="1"/>
  <c r="P45" i="56" s="1"/>
  <c r="S45" i="47"/>
  <c r="T45" i="47" s="1"/>
  <c r="P46" i="56" s="1"/>
  <c r="AR41" i="42"/>
  <c r="AS41" i="42" s="1"/>
  <c r="D41" i="42"/>
  <c r="C41" i="42"/>
  <c r="AR40" i="42"/>
  <c r="AS40" i="42" s="1"/>
  <c r="D40" i="42"/>
  <c r="C40" i="42"/>
  <c r="AR39" i="42"/>
  <c r="AS39" i="42" s="1"/>
  <c r="D39" i="42"/>
  <c r="C39" i="42"/>
  <c r="AR38" i="42"/>
  <c r="AS38" i="42" s="1"/>
  <c r="D38" i="42"/>
  <c r="C38" i="42"/>
  <c r="AR37" i="42"/>
  <c r="AS37" i="42" s="1"/>
  <c r="D37" i="42"/>
  <c r="C37" i="42"/>
  <c r="AR36" i="42"/>
  <c r="AS36" i="42" s="1"/>
  <c r="D36" i="42"/>
  <c r="C36" i="42"/>
  <c r="AR35" i="42"/>
  <c r="AS35" i="42" s="1"/>
  <c r="D35" i="42"/>
  <c r="C35" i="42"/>
  <c r="AR34" i="42"/>
  <c r="AS34" i="42" s="1"/>
  <c r="D34" i="42"/>
  <c r="C34" i="42"/>
  <c r="AR33" i="42"/>
  <c r="AS33" i="42" s="1"/>
  <c r="D33" i="42"/>
  <c r="C33" i="42"/>
  <c r="AR32" i="42"/>
  <c r="AS32" i="42" s="1"/>
  <c r="D32" i="42"/>
  <c r="C32" i="42"/>
  <c r="AR31" i="42"/>
  <c r="AS31" i="42" s="1"/>
  <c r="D31" i="42"/>
  <c r="C31" i="42"/>
  <c r="AR30" i="42"/>
  <c r="AS30" i="42" s="1"/>
  <c r="D30" i="42"/>
  <c r="C30" i="42"/>
  <c r="AR29" i="42"/>
  <c r="AS29" i="42" s="1"/>
  <c r="D29" i="42"/>
  <c r="C29" i="42"/>
  <c r="AR28" i="42"/>
  <c r="AS28" i="42" s="1"/>
  <c r="D28" i="42"/>
  <c r="C28" i="42"/>
  <c r="AR27" i="42"/>
  <c r="AS27" i="42" s="1"/>
  <c r="D27" i="42"/>
  <c r="C27" i="42"/>
  <c r="AR26" i="42"/>
  <c r="AS26" i="42" s="1"/>
  <c r="D26" i="42"/>
  <c r="C26" i="42"/>
  <c r="AR25" i="42"/>
  <c r="AS25" i="42" s="1"/>
  <c r="D25" i="42"/>
  <c r="C25" i="42"/>
  <c r="AR24" i="42"/>
  <c r="AS24" i="42" s="1"/>
  <c r="D24" i="42"/>
  <c r="C24" i="42"/>
  <c r="AR23" i="42"/>
  <c r="AS23" i="42" s="1"/>
  <c r="D23" i="42"/>
  <c r="C23" i="42"/>
  <c r="AR22" i="42"/>
  <c r="D22" i="42"/>
  <c r="C22" i="42"/>
  <c r="AR21" i="42"/>
  <c r="D21" i="42"/>
  <c r="C21" i="42"/>
  <c r="AR20" i="42"/>
  <c r="D20" i="42"/>
  <c r="C20" i="42"/>
  <c r="AR19" i="42"/>
  <c r="AS19" i="42" s="1"/>
  <c r="D19" i="42"/>
  <c r="C19" i="42"/>
  <c r="AR18" i="42"/>
  <c r="D18" i="42"/>
  <c r="C18" i="42"/>
  <c r="AR17" i="42"/>
  <c r="D17" i="42"/>
  <c r="C17" i="42"/>
  <c r="AR16" i="42"/>
  <c r="D16" i="42"/>
  <c r="C16" i="42"/>
  <c r="AR15" i="42"/>
  <c r="D15" i="42"/>
  <c r="C15" i="42"/>
  <c r="AR14" i="42"/>
  <c r="D14" i="42"/>
  <c r="C14" i="42"/>
  <c r="AR13" i="42"/>
  <c r="D13" i="42"/>
  <c r="C13" i="42"/>
  <c r="AR12" i="42"/>
  <c r="D12" i="42"/>
  <c r="C12" i="42"/>
  <c r="AR11" i="42"/>
  <c r="D11" i="42"/>
  <c r="C11" i="42"/>
  <c r="AR10" i="42"/>
  <c r="D10" i="42"/>
  <c r="C10" i="42"/>
  <c r="AR9" i="42"/>
  <c r="D9" i="42"/>
  <c r="C9" i="42"/>
  <c r="AR8" i="42"/>
  <c r="D8" i="42"/>
  <c r="C8" i="42"/>
  <c r="AR7" i="42"/>
  <c r="D7" i="42"/>
  <c r="C7" i="42"/>
  <c r="AR6" i="42"/>
  <c r="D6" i="42"/>
  <c r="C6" i="42"/>
  <c r="O19" i="50" l="1"/>
  <c r="J20" i="50"/>
  <c r="J12" i="50"/>
  <c r="J16" i="50"/>
  <c r="O39" i="50"/>
  <c r="O25" i="50"/>
  <c r="O21" i="50"/>
  <c r="O17" i="50"/>
  <c r="O13" i="50"/>
  <c r="O9" i="50"/>
  <c r="O31" i="50"/>
  <c r="O7" i="50"/>
  <c r="O45" i="50"/>
  <c r="O41" i="50"/>
  <c r="O37" i="50"/>
  <c r="O33" i="50"/>
  <c r="O29" i="50"/>
  <c r="AJ19" i="47"/>
  <c r="Z19" i="47"/>
  <c r="Z15" i="47"/>
  <c r="AP45" i="47"/>
  <c r="AP41" i="47"/>
  <c r="AP37" i="47"/>
  <c r="AP12" i="47"/>
  <c r="AJ23" i="47"/>
  <c r="AJ42" i="47"/>
  <c r="AJ31" i="47"/>
  <c r="AJ34" i="47"/>
  <c r="AJ27" i="47"/>
  <c r="AJ20" i="47"/>
  <c r="AE45" i="47"/>
  <c r="AE33" i="47"/>
  <c r="Z32" i="47"/>
  <c r="AE41" i="47"/>
  <c r="Z33" i="47"/>
  <c r="Z42" i="47"/>
  <c r="Z41" i="47"/>
  <c r="AE37" i="47"/>
  <c r="AE31" i="47"/>
  <c r="AE19" i="47"/>
  <c r="AE11" i="47"/>
  <c r="Q16" i="47"/>
  <c r="Q12" i="47"/>
  <c r="Q8" i="47"/>
  <c r="Q30" i="47"/>
  <c r="S7" i="56"/>
  <c r="AJ6" i="47"/>
  <c r="Q38" i="47"/>
  <c r="Z44" i="47"/>
  <c r="AJ38" i="47"/>
  <c r="Z36" i="47"/>
  <c r="AP31" i="47"/>
  <c r="Z28" i="47"/>
  <c r="Z24" i="47"/>
  <c r="Q22" i="47"/>
  <c r="Q42" i="47"/>
  <c r="Q26" i="47"/>
  <c r="AP43" i="47"/>
  <c r="Z40" i="47"/>
  <c r="AP35" i="47"/>
  <c r="AP27" i="47"/>
  <c r="AP23" i="47"/>
  <c r="Z20" i="47"/>
  <c r="Z16" i="47"/>
  <c r="Z6" i="48"/>
  <c r="Q34" i="47"/>
  <c r="Q18" i="47"/>
  <c r="AP39" i="47"/>
  <c r="AP19" i="47"/>
  <c r="AP15" i="47"/>
  <c r="AP11" i="47"/>
  <c r="L9" i="47"/>
  <c r="AE7" i="47"/>
  <c r="AA7" i="48"/>
  <c r="W8" i="56" s="1"/>
  <c r="T5" i="50"/>
  <c r="AA8" i="48"/>
  <c r="W9" i="56" s="1"/>
  <c r="I11" i="56"/>
  <c r="J10" i="50"/>
  <c r="I9" i="56"/>
  <c r="J8" i="50"/>
  <c r="I7" i="56"/>
  <c r="J6" i="50"/>
  <c r="N31" i="56"/>
  <c r="L30" i="47"/>
  <c r="N19" i="56"/>
  <c r="L18" i="47"/>
  <c r="N15" i="56"/>
  <c r="L14" i="47"/>
  <c r="Q45" i="47"/>
  <c r="Q37" i="47"/>
  <c r="Q29" i="47"/>
  <c r="Q21" i="47"/>
  <c r="J43" i="50"/>
  <c r="J42" i="50"/>
  <c r="J39" i="50"/>
  <c r="J38" i="50"/>
  <c r="J35" i="50"/>
  <c r="J34" i="50"/>
  <c r="J31" i="50"/>
  <c r="J30" i="50"/>
  <c r="J27" i="50"/>
  <c r="J26" i="50"/>
  <c r="J23" i="50"/>
  <c r="J22" i="50"/>
  <c r="J19" i="50"/>
  <c r="J18" i="50"/>
  <c r="J15" i="50"/>
  <c r="J14" i="50"/>
  <c r="J11" i="50"/>
  <c r="AJ45" i="47"/>
  <c r="Z45" i="47"/>
  <c r="AJ37" i="47"/>
  <c r="Z37" i="47"/>
  <c r="AP32" i="47"/>
  <c r="AE32" i="47"/>
  <c r="Z29" i="47"/>
  <c r="AP28" i="47"/>
  <c r="AE28" i="47"/>
  <c r="L26" i="47"/>
  <c r="Z25" i="47"/>
  <c r="AP24" i="47"/>
  <c r="AE24" i="47"/>
  <c r="L22" i="47"/>
  <c r="Z21" i="47"/>
  <c r="AP20" i="47"/>
  <c r="AE20" i="47"/>
  <c r="Z17" i="47"/>
  <c r="AP16" i="47"/>
  <c r="AE16" i="47"/>
  <c r="AJ13" i="47"/>
  <c r="AE12" i="47"/>
  <c r="AJ11" i="47"/>
  <c r="Z11" i="47"/>
  <c r="Z9" i="47"/>
  <c r="Q9" i="47"/>
  <c r="AV9" i="47"/>
  <c r="AV7" i="47"/>
  <c r="L10" i="47"/>
  <c r="K32" i="47"/>
  <c r="L32" i="47" s="1"/>
  <c r="AV32" i="47"/>
  <c r="K28" i="47"/>
  <c r="L28" i="47" s="1"/>
  <c r="AV28" i="47"/>
  <c r="K24" i="47"/>
  <c r="L24" i="47" s="1"/>
  <c r="AV24" i="47"/>
  <c r="K20" i="47"/>
  <c r="L20" i="47" s="1"/>
  <c r="AV20" i="47"/>
  <c r="K16" i="47"/>
  <c r="L16" i="47" s="1"/>
  <c r="AV16" i="47"/>
  <c r="K12" i="47"/>
  <c r="L12" i="47" s="1"/>
  <c r="AV12" i="47"/>
  <c r="AV44" i="47"/>
  <c r="AV42" i="47"/>
  <c r="AV40" i="47"/>
  <c r="AV38" i="47"/>
  <c r="AV36" i="47"/>
  <c r="AV34" i="47"/>
  <c r="AV30" i="47"/>
  <c r="AV26" i="47"/>
  <c r="AV22" i="47"/>
  <c r="AV18" i="47"/>
  <c r="AV14" i="47"/>
  <c r="AV10" i="47"/>
  <c r="AV8" i="47"/>
  <c r="AV6" i="47"/>
  <c r="AV5" i="47"/>
  <c r="K43" i="47"/>
  <c r="AV43" i="47"/>
  <c r="K41" i="47"/>
  <c r="N42" i="56" s="1"/>
  <c r="AV41" i="47"/>
  <c r="K39" i="47"/>
  <c r="L39" i="47" s="1"/>
  <c r="AV39" i="47"/>
  <c r="K35" i="47"/>
  <c r="N36" i="56" s="1"/>
  <c r="AV35" i="47"/>
  <c r="K33" i="47"/>
  <c r="N34" i="56" s="1"/>
  <c r="AV33" i="47"/>
  <c r="K25" i="47"/>
  <c r="N26" i="56" s="1"/>
  <c r="AV25" i="47"/>
  <c r="K17" i="47"/>
  <c r="N18" i="56" s="1"/>
  <c r="AV17" i="47"/>
  <c r="AV45" i="47"/>
  <c r="AV37" i="47"/>
  <c r="AV31" i="47"/>
  <c r="AV29" i="47"/>
  <c r="AV27" i="47"/>
  <c r="AV23" i="47"/>
  <c r="AV21" i="47"/>
  <c r="AV19" i="47"/>
  <c r="AV15" i="47"/>
  <c r="AV13" i="47"/>
  <c r="AV11" i="47"/>
  <c r="AE10" i="47"/>
  <c r="Q43" i="47"/>
  <c r="Q39" i="47"/>
  <c r="Q35" i="47"/>
  <c r="Q31" i="47"/>
  <c r="Q27" i="47"/>
  <c r="Q23" i="47"/>
  <c r="Q19" i="47"/>
  <c r="Q15" i="47"/>
  <c r="L45" i="47"/>
  <c r="AJ44" i="47"/>
  <c r="AP42" i="47"/>
  <c r="AE42" i="47"/>
  <c r="AJ40" i="47"/>
  <c r="AP38" i="47"/>
  <c r="AE38" i="47"/>
  <c r="L37" i="47"/>
  <c r="AJ36" i="47"/>
  <c r="AP34" i="47"/>
  <c r="AE34" i="47"/>
  <c r="AE30" i="47"/>
  <c r="AE26" i="47"/>
  <c r="AE22" i="47"/>
  <c r="AE18" i="47"/>
  <c r="AE14" i="47"/>
  <c r="AJ12" i="47"/>
  <c r="Z12" i="47"/>
  <c r="AP10" i="47"/>
  <c r="Q7" i="47"/>
  <c r="AP6" i="47"/>
  <c r="AA6" i="48"/>
  <c r="W7" i="56" s="1"/>
  <c r="N44" i="56"/>
  <c r="L43" i="47"/>
  <c r="N40" i="56"/>
  <c r="O7" i="56"/>
  <c r="Q6" i="47"/>
  <c r="O44" i="50"/>
  <c r="O42" i="50"/>
  <c r="O40" i="50"/>
  <c r="O38" i="50"/>
  <c r="O36" i="50"/>
  <c r="O34" i="50"/>
  <c r="O32" i="50"/>
  <c r="O30" i="50"/>
  <c r="O28" i="50"/>
  <c r="O26" i="50"/>
  <c r="O24" i="50"/>
  <c r="O22" i="50"/>
  <c r="O20" i="50"/>
  <c r="O18" i="50"/>
  <c r="O16" i="50"/>
  <c r="O14" i="50"/>
  <c r="O12" i="50"/>
  <c r="O10" i="50"/>
  <c r="J9" i="50"/>
  <c r="O8" i="50"/>
  <c r="J7" i="50"/>
  <c r="O6" i="50"/>
  <c r="AP44" i="47"/>
  <c r="AE44" i="47"/>
  <c r="L44" i="47"/>
  <c r="AJ43" i="47"/>
  <c r="Z43" i="47"/>
  <c r="L42" i="47"/>
  <c r="AP40" i="47"/>
  <c r="AE40" i="47"/>
  <c r="L40" i="47"/>
  <c r="AJ39" i="47"/>
  <c r="Z39" i="47"/>
  <c r="L38" i="47"/>
  <c r="AP36" i="47"/>
  <c r="AE36" i="47"/>
  <c r="L36" i="47"/>
  <c r="AJ35" i="47"/>
  <c r="Z35" i="47"/>
  <c r="L34" i="47"/>
  <c r="L33" i="47"/>
  <c r="L31" i="47"/>
  <c r="AJ30" i="47"/>
  <c r="Z30" i="47"/>
  <c r="AP29" i="47"/>
  <c r="AE29" i="47"/>
  <c r="L29" i="47"/>
  <c r="L27" i="47"/>
  <c r="AJ26" i="47"/>
  <c r="Z26" i="47"/>
  <c r="AP25" i="47"/>
  <c r="AE25" i="47"/>
  <c r="L23" i="47"/>
  <c r="AJ22" i="47"/>
  <c r="Z22" i="47"/>
  <c r="AP21" i="47"/>
  <c r="AE21" i="47"/>
  <c r="L21" i="47"/>
  <c r="L19" i="47"/>
  <c r="AJ18" i="47"/>
  <c r="Z18" i="47"/>
  <c r="AP17" i="47"/>
  <c r="AE17" i="47"/>
  <c r="L15" i="47"/>
  <c r="AJ14" i="47"/>
  <c r="Z14" i="47"/>
  <c r="Q14" i="47"/>
  <c r="AP13" i="47"/>
  <c r="AE13" i="47"/>
  <c r="L13" i="47"/>
  <c r="L11" i="47"/>
  <c r="AJ10" i="47"/>
  <c r="Z10" i="47"/>
  <c r="Q10" i="47"/>
  <c r="AP9" i="47"/>
  <c r="AE9" i="47"/>
  <c r="AP8" i="47"/>
  <c r="L8" i="47"/>
  <c r="Z7" i="47"/>
  <c r="AE6" i="47"/>
  <c r="L6" i="47"/>
  <c r="Z7" i="48"/>
  <c r="K7" i="47"/>
  <c r="Z8" i="48"/>
  <c r="U45" i="47"/>
  <c r="U44" i="47"/>
  <c r="U43" i="47"/>
  <c r="U42" i="47"/>
  <c r="U41" i="47"/>
  <c r="U40" i="47"/>
  <c r="U39" i="47"/>
  <c r="U38" i="47"/>
  <c r="U37" i="47"/>
  <c r="U36" i="47"/>
  <c r="U35" i="47"/>
  <c r="U34" i="47"/>
  <c r="U32" i="47"/>
  <c r="U31" i="47"/>
  <c r="U30" i="47"/>
  <c r="U29" i="47"/>
  <c r="U28" i="47"/>
  <c r="U27" i="47"/>
  <c r="U26" i="47"/>
  <c r="U25" i="47"/>
  <c r="U24" i="47"/>
  <c r="U23" i="47"/>
  <c r="U22" i="47"/>
  <c r="U21" i="47"/>
  <c r="U20" i="47"/>
  <c r="U19" i="47"/>
  <c r="U18" i="47"/>
  <c r="U17" i="47"/>
  <c r="U16" i="47"/>
  <c r="U15" i="47"/>
  <c r="U13" i="47"/>
  <c r="U12" i="47"/>
  <c r="U11" i="47"/>
  <c r="Z6" i="47"/>
  <c r="U14" i="47"/>
  <c r="AR5" i="42"/>
  <c r="AS17" i="42" s="1"/>
  <c r="AA3" i="42"/>
  <c r="AA2" i="42"/>
  <c r="AY45" i="30"/>
  <c r="AZ45" i="30" s="1"/>
  <c r="AR45" i="30"/>
  <c r="AS45" i="30" s="1"/>
  <c r="D45" i="30"/>
  <c r="C45" i="30"/>
  <c r="AY44" i="30"/>
  <c r="AZ44" i="30" s="1"/>
  <c r="AR44" i="30"/>
  <c r="AS44" i="30" s="1"/>
  <c r="D44" i="30"/>
  <c r="C44" i="30"/>
  <c r="AY43" i="30"/>
  <c r="AZ43" i="30" s="1"/>
  <c r="AR43" i="30"/>
  <c r="AS43" i="30" s="1"/>
  <c r="D43" i="30"/>
  <c r="C43" i="30"/>
  <c r="AY42" i="30"/>
  <c r="AZ42" i="30" s="1"/>
  <c r="AR42" i="30"/>
  <c r="AS42" i="30" s="1"/>
  <c r="D42" i="30"/>
  <c r="C42" i="30"/>
  <c r="AY41" i="30"/>
  <c r="AZ41" i="30" s="1"/>
  <c r="AR41" i="30"/>
  <c r="AS41" i="30" s="1"/>
  <c r="D41" i="30"/>
  <c r="C41" i="30"/>
  <c r="AY40" i="30"/>
  <c r="AZ40" i="30" s="1"/>
  <c r="AR40" i="30"/>
  <c r="AS40" i="30" s="1"/>
  <c r="D40" i="30"/>
  <c r="C40" i="30"/>
  <c r="AY39" i="30"/>
  <c r="AZ39" i="30" s="1"/>
  <c r="AR39" i="30"/>
  <c r="D39" i="30"/>
  <c r="C39" i="30"/>
  <c r="AY38" i="30"/>
  <c r="AZ38" i="30" s="1"/>
  <c r="AR38" i="30"/>
  <c r="D38" i="30"/>
  <c r="C38" i="30"/>
  <c r="AY37" i="30"/>
  <c r="AZ37" i="30" s="1"/>
  <c r="AR37" i="30"/>
  <c r="D37" i="30"/>
  <c r="C37" i="30"/>
  <c r="AY36" i="30"/>
  <c r="AZ36" i="30" s="1"/>
  <c r="AR36" i="30"/>
  <c r="D36" i="30"/>
  <c r="C36" i="30"/>
  <c r="AY35" i="30"/>
  <c r="AZ35" i="30" s="1"/>
  <c r="AR35" i="30"/>
  <c r="D35" i="30"/>
  <c r="C35" i="30"/>
  <c r="AY34" i="30"/>
  <c r="AZ34" i="30" s="1"/>
  <c r="AR34" i="30"/>
  <c r="D34" i="30"/>
  <c r="C34" i="30"/>
  <c r="AY33" i="30"/>
  <c r="AZ33" i="30" s="1"/>
  <c r="AR33" i="30"/>
  <c r="AS33" i="30" s="1"/>
  <c r="D33" i="30"/>
  <c r="C33" i="30"/>
  <c r="AY32" i="30"/>
  <c r="AZ32" i="30" s="1"/>
  <c r="AR32" i="30"/>
  <c r="AS32" i="30" s="1"/>
  <c r="D32" i="30"/>
  <c r="C32" i="30"/>
  <c r="AY31" i="30"/>
  <c r="AR31" i="30"/>
  <c r="D31" i="30"/>
  <c r="C31" i="30"/>
  <c r="AY30" i="30"/>
  <c r="AR30" i="30"/>
  <c r="D30" i="30"/>
  <c r="C30" i="30"/>
  <c r="AY29" i="30"/>
  <c r="AR29" i="30"/>
  <c r="D29" i="30"/>
  <c r="C29" i="30"/>
  <c r="AY28" i="30"/>
  <c r="AR28" i="30"/>
  <c r="D28" i="30"/>
  <c r="C28" i="30"/>
  <c r="AY27" i="30"/>
  <c r="AR27" i="30"/>
  <c r="D27" i="30"/>
  <c r="C27" i="30"/>
  <c r="AY26" i="30"/>
  <c r="AR26" i="30"/>
  <c r="D26" i="30"/>
  <c r="C26" i="30"/>
  <c r="AY25" i="30"/>
  <c r="AR25" i="30"/>
  <c r="D25" i="30"/>
  <c r="C25" i="30"/>
  <c r="AY24" i="30"/>
  <c r="AR24" i="30"/>
  <c r="D24" i="30"/>
  <c r="C24" i="30"/>
  <c r="AY23" i="30"/>
  <c r="AR23" i="30"/>
  <c r="D23" i="30"/>
  <c r="C23" i="30"/>
  <c r="AY22" i="30"/>
  <c r="AR22" i="30"/>
  <c r="D22" i="30"/>
  <c r="C22" i="30"/>
  <c r="AY21" i="30"/>
  <c r="AR21" i="30"/>
  <c r="D21" i="30"/>
  <c r="C21" i="30"/>
  <c r="AY20" i="30"/>
  <c r="AR20" i="30"/>
  <c r="D20" i="30"/>
  <c r="C20" i="30"/>
  <c r="AY19" i="30"/>
  <c r="AR19" i="30"/>
  <c r="D19" i="30"/>
  <c r="C19" i="30"/>
  <c r="AY18" i="30"/>
  <c r="AR18" i="30"/>
  <c r="D18" i="30"/>
  <c r="C18" i="30"/>
  <c r="AY17" i="30"/>
  <c r="AR17" i="30"/>
  <c r="D17" i="30"/>
  <c r="C17" i="30"/>
  <c r="AY16" i="30"/>
  <c r="AR16" i="30"/>
  <c r="D16" i="30"/>
  <c r="C16" i="30"/>
  <c r="AY15" i="30"/>
  <c r="AR15" i="30"/>
  <c r="D15" i="30"/>
  <c r="C15" i="30"/>
  <c r="AY14" i="30"/>
  <c r="AR14" i="30"/>
  <c r="D14" i="30"/>
  <c r="C14" i="30"/>
  <c r="AY13" i="30"/>
  <c r="AR13" i="30"/>
  <c r="D13" i="30"/>
  <c r="C13" i="30"/>
  <c r="AY12" i="30"/>
  <c r="AR12" i="30"/>
  <c r="D12" i="30"/>
  <c r="C12" i="30"/>
  <c r="AY11" i="30"/>
  <c r="AR11" i="30"/>
  <c r="D11" i="30"/>
  <c r="C11" i="30"/>
  <c r="AY10" i="30"/>
  <c r="AR10" i="30"/>
  <c r="D10" i="30"/>
  <c r="C10" i="30"/>
  <c r="AY9" i="30"/>
  <c r="AR9" i="30"/>
  <c r="D9" i="30"/>
  <c r="C9" i="30"/>
  <c r="AY8" i="30"/>
  <c r="AR8" i="30"/>
  <c r="D8" i="30"/>
  <c r="C8" i="30"/>
  <c r="AY7" i="30"/>
  <c r="AR7" i="30"/>
  <c r="D7" i="30"/>
  <c r="C7" i="30"/>
  <c r="AY6" i="30"/>
  <c r="AR6" i="30"/>
  <c r="D6" i="30"/>
  <c r="C6" i="30"/>
  <c r="AY5" i="30"/>
  <c r="AR5" i="30"/>
  <c r="AA3" i="30"/>
  <c r="AA2" i="30"/>
  <c r="E46" i="43"/>
  <c r="D46" i="43"/>
  <c r="C46" i="43"/>
  <c r="E45" i="43"/>
  <c r="D45" i="43"/>
  <c r="C45" i="43"/>
  <c r="E44" i="43"/>
  <c r="D44" i="43"/>
  <c r="C44" i="43"/>
  <c r="E43" i="43"/>
  <c r="D43" i="43"/>
  <c r="C43" i="43"/>
  <c r="E42" i="43"/>
  <c r="D42" i="43"/>
  <c r="C42" i="43"/>
  <c r="E41" i="43"/>
  <c r="D41" i="43"/>
  <c r="C41" i="43"/>
  <c r="E40" i="43"/>
  <c r="D40" i="43"/>
  <c r="C40" i="43"/>
  <c r="E39" i="43"/>
  <c r="D39" i="43"/>
  <c r="C39" i="43"/>
  <c r="E38" i="43"/>
  <c r="D38" i="43"/>
  <c r="C38" i="43"/>
  <c r="E37" i="43"/>
  <c r="D37" i="43"/>
  <c r="C37" i="43"/>
  <c r="E36" i="43"/>
  <c r="D36" i="43"/>
  <c r="C36" i="43"/>
  <c r="E35" i="43"/>
  <c r="D35" i="43"/>
  <c r="C35" i="43"/>
  <c r="E34" i="43"/>
  <c r="D34" i="43"/>
  <c r="C34" i="43"/>
  <c r="E33" i="43"/>
  <c r="D33" i="43"/>
  <c r="C33" i="43"/>
  <c r="E32" i="43"/>
  <c r="D32" i="43"/>
  <c r="C32" i="43"/>
  <c r="E31" i="43"/>
  <c r="D31" i="43"/>
  <c r="C31" i="43"/>
  <c r="E30" i="43"/>
  <c r="D30" i="43"/>
  <c r="C30" i="43"/>
  <c r="E29" i="43"/>
  <c r="D29" i="43"/>
  <c r="C29" i="43"/>
  <c r="E28" i="43"/>
  <c r="D28" i="43"/>
  <c r="C28" i="43"/>
  <c r="E27" i="43"/>
  <c r="D27" i="43"/>
  <c r="C27" i="43"/>
  <c r="E26" i="43"/>
  <c r="D26" i="43"/>
  <c r="C26" i="43"/>
  <c r="E25" i="43"/>
  <c r="D25" i="43"/>
  <c r="C25" i="43"/>
  <c r="E24" i="43"/>
  <c r="D24" i="43"/>
  <c r="C24" i="43"/>
  <c r="E23" i="43"/>
  <c r="D23" i="43"/>
  <c r="C23" i="43"/>
  <c r="E22" i="43"/>
  <c r="D22" i="43"/>
  <c r="C22" i="43"/>
  <c r="E21" i="43"/>
  <c r="D21" i="43"/>
  <c r="C21" i="43"/>
  <c r="E20" i="43"/>
  <c r="D20" i="43"/>
  <c r="C20" i="43"/>
  <c r="E19" i="43"/>
  <c r="D19" i="43"/>
  <c r="C19" i="43"/>
  <c r="E18" i="43"/>
  <c r="D18" i="43"/>
  <c r="C18" i="43"/>
  <c r="E17" i="43"/>
  <c r="D17" i="43"/>
  <c r="C17" i="43"/>
  <c r="E16" i="43"/>
  <c r="D16" i="43"/>
  <c r="C16" i="43"/>
  <c r="E15" i="43"/>
  <c r="D15" i="43"/>
  <c r="C15" i="43"/>
  <c r="E14" i="43"/>
  <c r="D14" i="43"/>
  <c r="C14" i="43"/>
  <c r="E13" i="43"/>
  <c r="D13" i="43"/>
  <c r="C13" i="43"/>
  <c r="E12" i="43"/>
  <c r="D12" i="43"/>
  <c r="C12" i="43"/>
  <c r="E11" i="43"/>
  <c r="D11" i="43"/>
  <c r="C11" i="43"/>
  <c r="E10" i="43"/>
  <c r="D10" i="43"/>
  <c r="C10" i="43"/>
  <c r="E9" i="43"/>
  <c r="D9" i="43"/>
  <c r="C9" i="43"/>
  <c r="E8" i="43"/>
  <c r="D8" i="43"/>
  <c r="C8" i="43"/>
  <c r="D7" i="43"/>
  <c r="C7" i="43"/>
  <c r="N33" i="46"/>
  <c r="J33" i="46"/>
  <c r="H33" i="46"/>
  <c r="G32" i="46"/>
  <c r="H31" i="46"/>
  <c r="F29" i="46"/>
  <c r="L28" i="46"/>
  <c r="F28" i="46"/>
  <c r="F26" i="46"/>
  <c r="F24" i="46"/>
  <c r="N25" i="56" l="1"/>
  <c r="L25" i="47"/>
  <c r="N33" i="56"/>
  <c r="AS22" i="42"/>
  <c r="AS13" i="42"/>
  <c r="AS16" i="42"/>
  <c r="AS20" i="42"/>
  <c r="AS18" i="42"/>
  <c r="AS15" i="42"/>
  <c r="AS21" i="42"/>
  <c r="AS12" i="42"/>
  <c r="AS14" i="42"/>
  <c r="AS11" i="42"/>
  <c r="L17" i="47"/>
  <c r="L35" i="47"/>
  <c r="N17" i="56"/>
  <c r="N21" i="56"/>
  <c r="L41" i="47"/>
  <c r="H19" i="46"/>
  <c r="H20" i="46" s="1"/>
  <c r="N13" i="56"/>
  <c r="N29" i="56"/>
  <c r="N8" i="56"/>
  <c r="L7" i="47"/>
  <c r="BA32" i="30"/>
  <c r="BA33" i="30"/>
  <c r="AS34" i="30"/>
  <c r="BA34" i="30" s="1"/>
  <c r="AS35" i="30"/>
  <c r="BA35" i="30" s="1"/>
  <c r="AS36" i="30"/>
  <c r="BA36" i="30" s="1"/>
  <c r="AS37" i="30"/>
  <c r="BA37" i="30" s="1"/>
  <c r="AS38" i="30"/>
  <c r="BA38" i="30" s="1"/>
  <c r="AS39" i="30"/>
  <c r="BA39" i="30" s="1"/>
  <c r="F19" i="46"/>
  <c r="F20" i="46" s="1"/>
  <c r="D19" i="46"/>
  <c r="D20" i="46" s="1"/>
  <c r="B19" i="46"/>
  <c r="B20" i="46" s="1"/>
  <c r="E37" i="56" l="1"/>
  <c r="BB36" i="30"/>
  <c r="E40" i="56"/>
  <c r="BB39" i="30"/>
  <c r="E38" i="56"/>
  <c r="BB37" i="30"/>
  <c r="E36" i="56"/>
  <c r="BB35" i="30"/>
  <c r="E34" i="56"/>
  <c r="BB33" i="30"/>
  <c r="E39" i="56"/>
  <c r="BB38" i="30"/>
  <c r="E35" i="56"/>
  <c r="BB34" i="30"/>
  <c r="E33" i="56"/>
  <c r="BB32" i="30"/>
  <c r="J10" i="46"/>
  <c r="J9" i="46"/>
  <c r="M7" i="46"/>
  <c r="I7" i="46"/>
  <c r="B7" i="46"/>
  <c r="J6" i="46"/>
  <c r="F6" i="46"/>
  <c r="B6" i="46"/>
  <c r="B5" i="46"/>
  <c r="B3" i="46"/>
  <c r="R2" i="46"/>
  <c r="B2" i="38"/>
  <c r="K17" i="59"/>
  <c r="D17" i="59"/>
  <c r="K16" i="59"/>
  <c r="D16" i="59"/>
  <c r="K15" i="59"/>
  <c r="D15" i="59"/>
  <c r="K14" i="59"/>
  <c r="D14" i="59"/>
  <c r="K13" i="59"/>
  <c r="D13" i="59"/>
  <c r="D12" i="59"/>
  <c r="D11" i="59"/>
  <c r="K10" i="59"/>
  <c r="D10" i="59"/>
  <c r="K9" i="59"/>
  <c r="K8" i="59"/>
  <c r="K7" i="59"/>
  <c r="I2" i="59" l="1"/>
  <c r="E16" i="45"/>
  <c r="E15" i="45"/>
  <c r="AS5" i="42" l="1"/>
  <c r="AS5" i="30"/>
  <c r="AZ5" i="42"/>
  <c r="AZ5" i="30"/>
  <c r="AS15" i="30" l="1"/>
  <c r="AS24" i="30"/>
  <c r="AS19" i="30"/>
  <c r="AS28" i="30"/>
  <c r="AS14" i="30"/>
  <c r="AS23" i="30"/>
  <c r="AS21" i="30"/>
  <c r="AS30" i="30"/>
  <c r="AS16" i="30"/>
  <c r="AS25" i="30"/>
  <c r="AS20" i="30"/>
  <c r="AS29" i="30"/>
  <c r="AS18" i="30"/>
  <c r="AS27" i="30"/>
  <c r="AS13" i="30"/>
  <c r="AS22" i="30"/>
  <c r="AS31" i="30"/>
  <c r="AS17" i="30"/>
  <c r="AS26" i="30"/>
  <c r="AZ8" i="30"/>
  <c r="AZ20" i="30"/>
  <c r="AZ29" i="30"/>
  <c r="AZ9" i="30"/>
  <c r="AZ15" i="30"/>
  <c r="AZ24" i="30"/>
  <c r="AZ7" i="30"/>
  <c r="AZ19" i="30"/>
  <c r="AZ28" i="30"/>
  <c r="AZ11" i="30"/>
  <c r="AZ17" i="30"/>
  <c r="AZ26" i="30"/>
  <c r="AZ12" i="30"/>
  <c r="AZ21" i="30"/>
  <c r="AZ30" i="30"/>
  <c r="AZ10" i="30"/>
  <c r="AZ16" i="30"/>
  <c r="AZ25" i="30"/>
  <c r="AZ14" i="30"/>
  <c r="AZ23" i="30"/>
  <c r="AZ6" i="30"/>
  <c r="AZ18" i="30"/>
  <c r="AZ27" i="30"/>
  <c r="AZ13" i="30"/>
  <c r="AZ22" i="30"/>
  <c r="AZ31" i="30"/>
  <c r="AY5" i="42"/>
  <c r="AW5" i="42"/>
  <c r="AS49" i="30"/>
  <c r="BA49" i="30" s="1"/>
  <c r="BB49" i="30" s="1"/>
  <c r="AS50" i="30"/>
  <c r="BA50" i="30" s="1"/>
  <c r="BB50" i="30" s="1"/>
  <c r="AS51" i="30"/>
  <c r="BA51" i="30" s="1"/>
  <c r="BB51" i="30" s="1"/>
  <c r="AS52" i="30"/>
  <c r="BA52" i="30" s="1"/>
  <c r="BB52" i="30" s="1"/>
  <c r="AS53" i="30"/>
  <c r="BA53" i="30" s="1"/>
  <c r="BB53" i="30" s="1"/>
  <c r="AS54" i="30"/>
  <c r="BA54" i="30" s="1"/>
  <c r="BB54" i="30" s="1"/>
  <c r="AS55" i="30"/>
  <c r="BA55" i="30" s="1"/>
  <c r="BB55" i="30" s="1"/>
  <c r="AS11" i="30"/>
  <c r="AS12" i="30"/>
  <c r="BA12" i="30" s="1"/>
  <c r="BB12" i="30" s="1"/>
  <c r="AS6" i="30"/>
  <c r="AS7" i="30"/>
  <c r="AS8" i="30"/>
  <c r="AS9" i="30"/>
  <c r="BA9" i="30" s="1"/>
  <c r="BB9" i="30" s="1"/>
  <c r="AS10" i="30"/>
  <c r="AS6" i="42"/>
  <c r="AS7" i="42"/>
  <c r="AS8" i="42"/>
  <c r="AS9" i="42"/>
  <c r="AS10" i="42"/>
  <c r="BA5" i="30"/>
  <c r="BA5" i="42"/>
  <c r="BA10" i="30" l="1"/>
  <c r="BB10" i="30" s="1"/>
  <c r="BA7" i="30"/>
  <c r="BB7" i="30" s="1"/>
  <c r="BA8" i="30"/>
  <c r="BB8" i="30" s="1"/>
  <c r="BA6" i="30"/>
  <c r="BB6" i="30" s="1"/>
  <c r="BA11" i="30"/>
  <c r="BB11" i="30" s="1"/>
  <c r="BA17" i="30"/>
  <c r="BA13" i="30"/>
  <c r="BA29" i="30"/>
  <c r="BA16" i="30"/>
  <c r="BA23" i="30"/>
  <c r="BA19" i="30"/>
  <c r="AW17" i="42"/>
  <c r="AZ17" i="42" s="1"/>
  <c r="BA17" i="42" s="1"/>
  <c r="F18" i="56" s="1"/>
  <c r="AW16" i="42"/>
  <c r="AZ16" i="42" s="1"/>
  <c r="AW12" i="42"/>
  <c r="AZ12" i="42" s="1"/>
  <c r="AW11" i="42"/>
  <c r="AZ11" i="42" s="1"/>
  <c r="BA11" i="42" s="1"/>
  <c r="F12" i="56" s="1"/>
  <c r="AW14" i="42"/>
  <c r="AZ14" i="42" s="1"/>
  <c r="BA14" i="42" s="1"/>
  <c r="F15" i="56" s="1"/>
  <c r="AW13" i="42"/>
  <c r="AZ13" i="42" s="1"/>
  <c r="AW18" i="42"/>
  <c r="AZ18" i="42" s="1"/>
  <c r="BA18" i="42" s="1"/>
  <c r="F19" i="56" s="1"/>
  <c r="BA31" i="30"/>
  <c r="BA27" i="30"/>
  <c r="BA20" i="30"/>
  <c r="BA30" i="30"/>
  <c r="BA14" i="30"/>
  <c r="BA24" i="30"/>
  <c r="BA26" i="30"/>
  <c r="BA22" i="30"/>
  <c r="BA18" i="30"/>
  <c r="BA25" i="30"/>
  <c r="BA21" i="30"/>
  <c r="BA28" i="30"/>
  <c r="BA15" i="30"/>
  <c r="AY7" i="42"/>
  <c r="AY8" i="42"/>
  <c r="AY55" i="42"/>
  <c r="AY35" i="42"/>
  <c r="AY15" i="42"/>
  <c r="AY10" i="42"/>
  <c r="AY6" i="42"/>
  <c r="AY45" i="42"/>
  <c r="AY25" i="42"/>
  <c r="AY9" i="42"/>
  <c r="AW7" i="42"/>
  <c r="AW35" i="42"/>
  <c r="AW8" i="42"/>
  <c r="AW25" i="42"/>
  <c r="AW9" i="42"/>
  <c r="AW45" i="42"/>
  <c r="AW55" i="42"/>
  <c r="AW10" i="42"/>
  <c r="AW6" i="42"/>
  <c r="AZ6" i="42" s="1"/>
  <c r="BA6" i="42" s="1"/>
  <c r="AW15" i="42"/>
  <c r="E13" i="56"/>
  <c r="E56" i="56"/>
  <c r="E55" i="56"/>
  <c r="BB54" i="42"/>
  <c r="BC54" i="42" s="1"/>
  <c r="E54" i="56"/>
  <c r="BB53" i="42"/>
  <c r="BC53" i="42" s="1"/>
  <c r="E53" i="56"/>
  <c r="BB52" i="42"/>
  <c r="BC52" i="42" s="1"/>
  <c r="E52" i="56"/>
  <c r="BB51" i="42"/>
  <c r="BC51" i="42" s="1"/>
  <c r="E51" i="56"/>
  <c r="BB50" i="42"/>
  <c r="BC50" i="42" s="1"/>
  <c r="E50" i="56"/>
  <c r="BB49" i="42"/>
  <c r="BC49" i="42" s="1"/>
  <c r="E11" i="56"/>
  <c r="E10" i="56"/>
  <c r="BB5" i="42"/>
  <c r="BA12" i="42"/>
  <c r="F13" i="56" s="1"/>
  <c r="BA13" i="42"/>
  <c r="F14" i="56" s="1"/>
  <c r="BA16" i="42"/>
  <c r="F17" i="56" s="1"/>
  <c r="BA19" i="42"/>
  <c r="F20" i="56" s="1"/>
  <c r="BA20" i="42"/>
  <c r="F21" i="56" s="1"/>
  <c r="BA21" i="42"/>
  <c r="F22" i="56" s="1"/>
  <c r="BA22" i="42"/>
  <c r="F23" i="56" s="1"/>
  <c r="BA23" i="42"/>
  <c r="F24" i="56" s="1"/>
  <c r="BA24" i="42"/>
  <c r="F25" i="56" s="1"/>
  <c r="BA26" i="42"/>
  <c r="F27" i="56" s="1"/>
  <c r="BA27" i="42"/>
  <c r="F28" i="56" s="1"/>
  <c r="BA28" i="42"/>
  <c r="F29" i="56" s="1"/>
  <c r="BA29" i="42"/>
  <c r="F30" i="56" s="1"/>
  <c r="BA30" i="42"/>
  <c r="F31" i="56" s="1"/>
  <c r="BA31" i="42"/>
  <c r="F32" i="56" s="1"/>
  <c r="BA32" i="42"/>
  <c r="F33" i="56" s="1"/>
  <c r="BA33" i="42"/>
  <c r="F34" i="56" s="1"/>
  <c r="BA34" i="42"/>
  <c r="F35" i="56" s="1"/>
  <c r="BA36" i="42"/>
  <c r="F37" i="56" s="1"/>
  <c r="BA37" i="42"/>
  <c r="F38" i="56" s="1"/>
  <c r="BA38" i="42"/>
  <c r="F39" i="56" s="1"/>
  <c r="BA39" i="42"/>
  <c r="F40" i="56" s="1"/>
  <c r="BA40" i="30"/>
  <c r="BA40" i="42"/>
  <c r="F41" i="56" s="1"/>
  <c r="BA41" i="30"/>
  <c r="BA41" i="42"/>
  <c r="F42" i="56" s="1"/>
  <c r="BA42" i="30"/>
  <c r="BA42" i="42"/>
  <c r="F43" i="56" s="1"/>
  <c r="BA43" i="30"/>
  <c r="BA43" i="42"/>
  <c r="F44" i="56" s="1"/>
  <c r="BA44" i="30"/>
  <c r="BA44" i="42"/>
  <c r="F45" i="56" s="1"/>
  <c r="BA45" i="30"/>
  <c r="U12" i="60"/>
  <c r="T12" i="60"/>
  <c r="S12" i="60"/>
  <c r="R12" i="60"/>
  <c r="AW6" i="47"/>
  <c r="AX6" i="47" s="1"/>
  <c r="AW7" i="47"/>
  <c r="AX7" i="47" s="1"/>
  <c r="AW8" i="47"/>
  <c r="AX8" i="47" s="1"/>
  <c r="AW9" i="47"/>
  <c r="AX9" i="47" s="1"/>
  <c r="AW10" i="47"/>
  <c r="AX10" i="47" s="1"/>
  <c r="AW11" i="47"/>
  <c r="AX11" i="47" s="1"/>
  <c r="AW12" i="47"/>
  <c r="AX12" i="47" s="1"/>
  <c r="AW13" i="47"/>
  <c r="AX13" i="47" s="1"/>
  <c r="AW14" i="47"/>
  <c r="AX14" i="47" s="1"/>
  <c r="AW15" i="47"/>
  <c r="AX15" i="47" s="1"/>
  <c r="AW16" i="47"/>
  <c r="AX16" i="47" s="1"/>
  <c r="AW17" i="47"/>
  <c r="AX17" i="47" s="1"/>
  <c r="AW18" i="47"/>
  <c r="AX18" i="47" s="1"/>
  <c r="AW19" i="47"/>
  <c r="AX19" i="47" s="1"/>
  <c r="AW20" i="47"/>
  <c r="AX20" i="47" s="1"/>
  <c r="AW21" i="47"/>
  <c r="AX21" i="47" s="1"/>
  <c r="AW22" i="47"/>
  <c r="AX22" i="47" s="1"/>
  <c r="AW23" i="47"/>
  <c r="AX23" i="47" s="1"/>
  <c r="AW24" i="47"/>
  <c r="AX24" i="47" s="1"/>
  <c r="AW25" i="47"/>
  <c r="AX25" i="47" s="1"/>
  <c r="AW26" i="47"/>
  <c r="AX26" i="47" s="1"/>
  <c r="AW27" i="47"/>
  <c r="AX27" i="47" s="1"/>
  <c r="AW28" i="47"/>
  <c r="AX28" i="47" s="1"/>
  <c r="AW29" i="47"/>
  <c r="AX29" i="47" s="1"/>
  <c r="AW30" i="47"/>
  <c r="AX30" i="47" s="1"/>
  <c r="AW31" i="47"/>
  <c r="AX31" i="47" s="1"/>
  <c r="AW32" i="47"/>
  <c r="AX32" i="47" s="1"/>
  <c r="AW33" i="47"/>
  <c r="AX33" i="47" s="1"/>
  <c r="AW34" i="47"/>
  <c r="AX34" i="47" s="1"/>
  <c r="AW35" i="47"/>
  <c r="AX35" i="47" s="1"/>
  <c r="AW36" i="47"/>
  <c r="AX36" i="47" s="1"/>
  <c r="AW37" i="47"/>
  <c r="AX37" i="47" s="1"/>
  <c r="AW38" i="47"/>
  <c r="AX38" i="47" s="1"/>
  <c r="AW39" i="47"/>
  <c r="AX39" i="47" s="1"/>
  <c r="AW40" i="47"/>
  <c r="AX40" i="47" s="1"/>
  <c r="AW41" i="47"/>
  <c r="AX41" i="47" s="1"/>
  <c r="AW42" i="47"/>
  <c r="AX42" i="47" s="1"/>
  <c r="AW43" i="47"/>
  <c r="AX43" i="47" s="1"/>
  <c r="AW44" i="47"/>
  <c r="AX44" i="47" s="1"/>
  <c r="AW45" i="47"/>
  <c r="AX45" i="47" s="1"/>
  <c r="T6" i="50"/>
  <c r="U6" i="50" s="1"/>
  <c r="V6" i="50" s="1"/>
  <c r="T7" i="50"/>
  <c r="U7" i="50" s="1"/>
  <c r="V7" i="50" s="1"/>
  <c r="T8" i="50"/>
  <c r="U8" i="50" s="1"/>
  <c r="V8" i="50" s="1"/>
  <c r="T9" i="50"/>
  <c r="U9" i="50" s="1"/>
  <c r="V9" i="50" s="1"/>
  <c r="T10" i="50"/>
  <c r="U10" i="50" s="1"/>
  <c r="V10" i="50" s="1"/>
  <c r="T11" i="50"/>
  <c r="U11" i="50" s="1"/>
  <c r="V11" i="50" s="1"/>
  <c r="T12" i="50"/>
  <c r="U12" i="50" s="1"/>
  <c r="T13" i="50"/>
  <c r="U13" i="50" s="1"/>
  <c r="V13" i="50" s="1"/>
  <c r="T14" i="50"/>
  <c r="U14" i="50" s="1"/>
  <c r="V14" i="50" s="1"/>
  <c r="T15" i="50"/>
  <c r="U15" i="50" s="1"/>
  <c r="V15" i="50" s="1"/>
  <c r="T16" i="50"/>
  <c r="U16" i="50" s="1"/>
  <c r="V16" i="50" s="1"/>
  <c r="T17" i="50"/>
  <c r="U17" i="50" s="1"/>
  <c r="V17" i="50" s="1"/>
  <c r="T18" i="50"/>
  <c r="U18" i="50" s="1"/>
  <c r="V18" i="50" s="1"/>
  <c r="T19" i="50"/>
  <c r="U19" i="50" s="1"/>
  <c r="V19" i="50" s="1"/>
  <c r="T20" i="50"/>
  <c r="U20" i="50" s="1"/>
  <c r="V20" i="50" s="1"/>
  <c r="T21" i="50"/>
  <c r="U21" i="50" s="1"/>
  <c r="V21" i="50" s="1"/>
  <c r="T22" i="50"/>
  <c r="U22" i="50" s="1"/>
  <c r="V22" i="50" s="1"/>
  <c r="T23" i="50"/>
  <c r="U23" i="50" s="1"/>
  <c r="V23" i="50" s="1"/>
  <c r="T24" i="50"/>
  <c r="U24" i="50" s="1"/>
  <c r="V24" i="50" s="1"/>
  <c r="T25" i="50"/>
  <c r="U25" i="50" s="1"/>
  <c r="V25" i="50" s="1"/>
  <c r="T26" i="50"/>
  <c r="U26" i="50" s="1"/>
  <c r="V26" i="50" s="1"/>
  <c r="T27" i="50"/>
  <c r="U27" i="50" s="1"/>
  <c r="V27" i="50" s="1"/>
  <c r="T28" i="50"/>
  <c r="U28" i="50" s="1"/>
  <c r="V28" i="50" s="1"/>
  <c r="T29" i="50"/>
  <c r="U29" i="50" s="1"/>
  <c r="V29" i="50" s="1"/>
  <c r="T30" i="50"/>
  <c r="U30" i="50" s="1"/>
  <c r="V30" i="50" s="1"/>
  <c r="T31" i="50"/>
  <c r="U31" i="50" s="1"/>
  <c r="V31" i="50" s="1"/>
  <c r="T32" i="50"/>
  <c r="U32" i="50" s="1"/>
  <c r="V32" i="50" s="1"/>
  <c r="T33" i="50"/>
  <c r="U33" i="50" s="1"/>
  <c r="V33" i="50" s="1"/>
  <c r="T34" i="50"/>
  <c r="U34" i="50" s="1"/>
  <c r="V34" i="50" s="1"/>
  <c r="T35" i="50"/>
  <c r="U35" i="50" s="1"/>
  <c r="V35" i="50" s="1"/>
  <c r="W35" i="50"/>
  <c r="T36" i="50"/>
  <c r="U36" i="50" s="1"/>
  <c r="V36" i="50" s="1"/>
  <c r="T37" i="50"/>
  <c r="U37" i="50" s="1"/>
  <c r="V37" i="50" s="1"/>
  <c r="T38" i="50"/>
  <c r="U38" i="50" s="1"/>
  <c r="V38" i="50" s="1"/>
  <c r="T39" i="50"/>
  <c r="U39" i="50" s="1"/>
  <c r="V39" i="50" s="1"/>
  <c r="T40" i="50"/>
  <c r="U40" i="50" s="1"/>
  <c r="V40" i="50" s="1"/>
  <c r="T41" i="50"/>
  <c r="U41" i="50" s="1"/>
  <c r="V41" i="50" s="1"/>
  <c r="T42" i="50"/>
  <c r="U42" i="50" s="1"/>
  <c r="V42" i="50" s="1"/>
  <c r="T43" i="50"/>
  <c r="U43" i="50" s="1"/>
  <c r="V43" i="50" s="1"/>
  <c r="T44" i="50"/>
  <c r="U44" i="50" s="1"/>
  <c r="V44" i="50" s="1"/>
  <c r="T45" i="50"/>
  <c r="U45" i="50" s="1"/>
  <c r="V45" i="50" s="1"/>
  <c r="T7" i="47"/>
  <c r="AI7" i="47"/>
  <c r="AO7" i="47"/>
  <c r="Y8" i="47"/>
  <c r="AD8" i="47"/>
  <c r="P33" i="47"/>
  <c r="E9" i="56" l="1"/>
  <c r="E8" i="56"/>
  <c r="W43" i="50"/>
  <c r="E12" i="56"/>
  <c r="E7" i="56"/>
  <c r="E22" i="56"/>
  <c r="BB21" i="30"/>
  <c r="E23" i="56"/>
  <c r="BB22" i="30"/>
  <c r="BB14" i="30"/>
  <c r="E15" i="56"/>
  <c r="BB27" i="30"/>
  <c r="E28" i="56"/>
  <c r="E20" i="56"/>
  <c r="BB19" i="30"/>
  <c r="BB29" i="30"/>
  <c r="E30" i="56"/>
  <c r="E16" i="56"/>
  <c r="BB15" i="30"/>
  <c r="E26" i="56"/>
  <c r="BB25" i="30"/>
  <c r="BB26" i="30"/>
  <c r="E27" i="56"/>
  <c r="E31" i="56"/>
  <c r="BB30" i="30"/>
  <c r="BB31" i="30"/>
  <c r="E32" i="56"/>
  <c r="E24" i="56"/>
  <c r="BB23" i="30"/>
  <c r="E14" i="56"/>
  <c r="BB13" i="30"/>
  <c r="E29" i="56"/>
  <c r="BB28" i="30"/>
  <c r="E19" i="56"/>
  <c r="BB18" i="30"/>
  <c r="E25" i="56"/>
  <c r="BB24" i="30"/>
  <c r="BB20" i="30"/>
  <c r="E21" i="56"/>
  <c r="E17" i="56"/>
  <c r="BB16" i="30"/>
  <c r="BB17" i="30"/>
  <c r="E18" i="56"/>
  <c r="AZ7" i="42"/>
  <c r="W19" i="50"/>
  <c r="W7" i="50"/>
  <c r="W41" i="50"/>
  <c r="W27" i="50"/>
  <c r="W13" i="50"/>
  <c r="W45" i="50"/>
  <c r="W40" i="50"/>
  <c r="W39" i="50"/>
  <c r="W33" i="50"/>
  <c r="W32" i="50"/>
  <c r="W31" i="50"/>
  <c r="W25" i="50"/>
  <c r="W24" i="50"/>
  <c r="W23" i="50"/>
  <c r="W17" i="50"/>
  <c r="W9" i="50"/>
  <c r="W6" i="50"/>
  <c r="AZ25" i="42"/>
  <c r="AY35" i="47"/>
  <c r="AZ9" i="42"/>
  <c r="AZ45" i="42"/>
  <c r="AZ10" i="42"/>
  <c r="AZ35" i="42"/>
  <c r="AZ15" i="42"/>
  <c r="AZ55" i="42"/>
  <c r="AZ8" i="42"/>
  <c r="BB42" i="42"/>
  <c r="BC42" i="42" s="1"/>
  <c r="H43" i="56" s="1"/>
  <c r="W37" i="50"/>
  <c r="W29" i="50"/>
  <c r="W21" i="50"/>
  <c r="W16" i="50"/>
  <c r="W15" i="50"/>
  <c r="W11" i="50"/>
  <c r="AY19" i="47"/>
  <c r="AY43" i="47"/>
  <c r="AY27" i="47"/>
  <c r="AY11" i="47"/>
  <c r="AY39" i="47"/>
  <c r="AY31" i="47"/>
  <c r="AY23" i="47"/>
  <c r="AY15" i="47"/>
  <c r="AY7" i="47"/>
  <c r="AY45" i="47"/>
  <c r="AY42" i="47"/>
  <c r="AY41" i="47"/>
  <c r="AY38" i="47"/>
  <c r="AY37" i="47"/>
  <c r="AY34" i="47"/>
  <c r="AY33" i="47"/>
  <c r="AY30" i="47"/>
  <c r="AY29" i="47"/>
  <c r="AY26" i="47"/>
  <c r="AY25" i="47"/>
  <c r="AY22" i="47"/>
  <c r="AY21" i="47"/>
  <c r="AY18" i="47"/>
  <c r="AY17" i="47"/>
  <c r="AY14" i="47"/>
  <c r="AY13" i="47"/>
  <c r="AY10" i="47"/>
  <c r="AY9" i="47"/>
  <c r="AY6" i="47"/>
  <c r="W44" i="50"/>
  <c r="W36" i="50"/>
  <c r="W28" i="50"/>
  <c r="W20" i="50"/>
  <c r="W8" i="50"/>
  <c r="AY44" i="47"/>
  <c r="AY40" i="47"/>
  <c r="AY36" i="47"/>
  <c r="AY32" i="47"/>
  <c r="AY28" i="47"/>
  <c r="AY24" i="47"/>
  <c r="AY20" i="47"/>
  <c r="AY16" i="47"/>
  <c r="AY12" i="47"/>
  <c r="AY8" i="47"/>
  <c r="E43" i="56"/>
  <c r="BB42" i="30"/>
  <c r="E41" i="56"/>
  <c r="BB40" i="30"/>
  <c r="E46" i="56"/>
  <c r="BB45" i="30"/>
  <c r="E45" i="56"/>
  <c r="BB44" i="30"/>
  <c r="E44" i="56"/>
  <c r="BB43" i="30"/>
  <c r="E42" i="56"/>
  <c r="BB41" i="30"/>
  <c r="BB44" i="42"/>
  <c r="BC44" i="42" s="1"/>
  <c r="H45" i="56" s="1"/>
  <c r="BB40" i="42"/>
  <c r="BC40" i="42" s="1"/>
  <c r="O34" i="56"/>
  <c r="Q33" i="47"/>
  <c r="T8" i="56"/>
  <c r="AP7" i="47"/>
  <c r="Q9" i="56"/>
  <c r="Z8" i="47"/>
  <c r="S8" i="56"/>
  <c r="AJ7" i="47"/>
  <c r="W42" i="50"/>
  <c r="W38" i="50"/>
  <c r="W34" i="50"/>
  <c r="W30" i="50"/>
  <c r="W26" i="50"/>
  <c r="W22" i="50"/>
  <c r="W18" i="50"/>
  <c r="W14" i="50"/>
  <c r="R9" i="56"/>
  <c r="AE8" i="47"/>
  <c r="P8" i="56"/>
  <c r="U7" i="47"/>
  <c r="V12" i="50"/>
  <c r="W12" i="50"/>
  <c r="W10" i="50"/>
  <c r="BB43" i="42"/>
  <c r="BC43" i="42" s="1"/>
  <c r="BB41" i="42"/>
  <c r="BC41" i="42" s="1"/>
  <c r="H42" i="56" s="1"/>
  <c r="BB39" i="42"/>
  <c r="BC39" i="42" s="1"/>
  <c r="H40" i="56" s="1"/>
  <c r="BB38" i="42"/>
  <c r="BC38" i="42" s="1"/>
  <c r="H39" i="56" s="1"/>
  <c r="BB37" i="42"/>
  <c r="BC37" i="42" s="1"/>
  <c r="H38" i="56" s="1"/>
  <c r="BB36" i="42"/>
  <c r="BC36" i="42" s="1"/>
  <c r="H37" i="56" s="1"/>
  <c r="BB34" i="42"/>
  <c r="BC34" i="42" s="1"/>
  <c r="H35" i="56" s="1"/>
  <c r="BB33" i="42"/>
  <c r="BC33" i="42" s="1"/>
  <c r="H34" i="56" s="1"/>
  <c r="BB32" i="42"/>
  <c r="BC32" i="42" s="1"/>
  <c r="H33" i="56" s="1"/>
  <c r="BB31" i="42"/>
  <c r="BC31" i="42" s="1"/>
  <c r="H32" i="56" s="1"/>
  <c r="BB30" i="42"/>
  <c r="BC30" i="42" s="1"/>
  <c r="H31" i="56" s="1"/>
  <c r="BB29" i="42"/>
  <c r="BC29" i="42" s="1"/>
  <c r="H30" i="56" s="1"/>
  <c r="BB28" i="42"/>
  <c r="BC28" i="42" s="1"/>
  <c r="H29" i="56" s="1"/>
  <c r="BB27" i="42"/>
  <c r="BC27" i="42" s="1"/>
  <c r="H28" i="56" s="1"/>
  <c r="BB26" i="42"/>
  <c r="BC26" i="42" s="1"/>
  <c r="H27" i="56" s="1"/>
  <c r="BB24" i="42"/>
  <c r="BC24" i="42" s="1"/>
  <c r="H25" i="56" s="1"/>
  <c r="BB23" i="42"/>
  <c r="BC23" i="42" s="1"/>
  <c r="H24" i="56" s="1"/>
  <c r="BB22" i="42"/>
  <c r="BC22" i="42" s="1"/>
  <c r="H23" i="56" s="1"/>
  <c r="BB21" i="42"/>
  <c r="BC21" i="42" s="1"/>
  <c r="H22" i="56" s="1"/>
  <c r="BB20" i="42"/>
  <c r="BC20" i="42" s="1"/>
  <c r="H21" i="56" s="1"/>
  <c r="BB19" i="42"/>
  <c r="BC19" i="42" s="1"/>
  <c r="H20" i="56" s="1"/>
  <c r="BB18" i="42"/>
  <c r="BC18" i="42" s="1"/>
  <c r="H19" i="56" s="1"/>
  <c r="BB17" i="42"/>
  <c r="BC17" i="42" s="1"/>
  <c r="H18" i="56" s="1"/>
  <c r="BB16" i="42"/>
  <c r="BC16" i="42" s="1"/>
  <c r="H17" i="56" s="1"/>
  <c r="BB14" i="42"/>
  <c r="BC14" i="42" s="1"/>
  <c r="H15" i="56" s="1"/>
  <c r="BB13" i="42"/>
  <c r="BC13" i="42" s="1"/>
  <c r="H14" i="56" s="1"/>
  <c r="BB12" i="42"/>
  <c r="BC12" i="42" s="1"/>
  <c r="H13" i="56" s="1"/>
  <c r="BB11" i="42"/>
  <c r="BC11" i="42" s="1"/>
  <c r="H12" i="56" s="1"/>
  <c r="G50" i="56"/>
  <c r="H50" i="56"/>
  <c r="G51" i="56"/>
  <c r="H51" i="56"/>
  <c r="G52" i="56"/>
  <c r="H52" i="56"/>
  <c r="G53" i="56"/>
  <c r="H53" i="56"/>
  <c r="G54" i="56"/>
  <c r="H54" i="56"/>
  <c r="G55" i="56"/>
  <c r="H55" i="56"/>
  <c r="H44" i="56"/>
  <c r="H41" i="56"/>
  <c r="G41" i="56" l="1"/>
  <c r="G24" i="56"/>
  <c r="G29" i="56"/>
  <c r="G31" i="56"/>
  <c r="G27" i="56"/>
  <c r="G40" i="56"/>
  <c r="G18" i="56"/>
  <c r="G28" i="56"/>
  <c r="G35" i="56"/>
  <c r="G13" i="56"/>
  <c r="G22" i="56"/>
  <c r="G44" i="56"/>
  <c r="G43" i="56"/>
  <c r="G32" i="56"/>
  <c r="G42" i="56"/>
  <c r="G15" i="56"/>
  <c r="G33" i="56"/>
  <c r="G14" i="56"/>
  <c r="G19" i="56"/>
  <c r="G37" i="56"/>
  <c r="G20" i="56"/>
  <c r="G23" i="56"/>
  <c r="G38" i="56"/>
  <c r="G12" i="56"/>
  <c r="G17" i="56"/>
  <c r="G21" i="56"/>
  <c r="G25" i="56"/>
  <c r="G30" i="56"/>
  <c r="G34" i="56"/>
  <c r="G39" i="56"/>
  <c r="G45" i="56"/>
  <c r="R17" i="60"/>
  <c r="M6" i="49"/>
  <c r="Q19" i="46" s="1"/>
  <c r="Q20" i="46" s="1"/>
  <c r="N6" i="49"/>
  <c r="M7" i="56" s="1"/>
  <c r="L7" i="56"/>
  <c r="M19" i="46" l="1"/>
  <c r="M20" i="46" s="1"/>
  <c r="K19" i="46"/>
  <c r="K20" i="46" s="1"/>
  <c r="O19" i="46"/>
  <c r="O20" i="46" s="1"/>
  <c r="R13" i="60"/>
  <c r="T13" i="60" l="1"/>
  <c r="U13" i="60"/>
  <c r="S13" i="60"/>
  <c r="BA25" i="42"/>
  <c r="BB25" i="42" s="1"/>
  <c r="BA55" i="42"/>
  <c r="BA45" i="42"/>
  <c r="BA35" i="42"/>
  <c r="BA8" i="42"/>
  <c r="BA7" i="42"/>
  <c r="BA15" i="42"/>
  <c r="BA9" i="42"/>
  <c r="BA10" i="42"/>
  <c r="F26" i="56" l="1"/>
  <c r="F46" i="56"/>
  <c r="BB45" i="42"/>
  <c r="F36" i="56"/>
  <c r="BB35" i="42"/>
  <c r="F56" i="56"/>
  <c r="BB55" i="42"/>
  <c r="BB6" i="42"/>
  <c r="F7" i="56"/>
  <c r="BB9" i="42"/>
  <c r="F10" i="56"/>
  <c r="F8" i="56"/>
  <c r="BB7" i="42"/>
  <c r="F11" i="56"/>
  <c r="BB10" i="42"/>
  <c r="F16" i="56"/>
  <c r="BB15" i="42"/>
  <c r="F9" i="56"/>
  <c r="BB8" i="42"/>
  <c r="G26" i="56"/>
  <c r="BC25" i="42"/>
  <c r="H26" i="56" s="1"/>
  <c r="BC55" i="42" l="1"/>
  <c r="H56" i="56" s="1"/>
  <c r="G56" i="56"/>
  <c r="BC35" i="42"/>
  <c r="H36" i="56" s="1"/>
  <c r="G36" i="56"/>
  <c r="BC45" i="42"/>
  <c r="H46" i="56" s="1"/>
  <c r="G46" i="56"/>
  <c r="S17" i="60"/>
  <c r="BC8" i="42"/>
  <c r="H9" i="56" s="1"/>
  <c r="G9" i="56"/>
  <c r="G16" i="56"/>
  <c r="BC15" i="42"/>
  <c r="H16" i="56" s="1"/>
  <c r="G11" i="56"/>
  <c r="BC10" i="42"/>
  <c r="H11" i="56" s="1"/>
  <c r="G8" i="56"/>
  <c r="BC7" i="42"/>
  <c r="H8" i="56" s="1"/>
  <c r="G10" i="56"/>
  <c r="BC9" i="42"/>
  <c r="H10" i="56" s="1"/>
  <c r="G7" i="56"/>
  <c r="BC6" i="42"/>
  <c r="T17" i="60" l="1"/>
  <c r="H7" i="56"/>
  <c r="L14" i="46"/>
  <c r="O14" i="46"/>
  <c r="E14" i="46"/>
  <c r="H14" i="46"/>
  <c r="G14" i="46"/>
  <c r="K14" i="46"/>
  <c r="F14" i="46"/>
  <c r="J14" i="46"/>
  <c r="I14" i="46"/>
  <c r="M14" i="46"/>
  <c r="M15" i="46" l="1"/>
  <c r="S7" i="60"/>
  <c r="J15" i="46"/>
  <c r="V7" i="60"/>
  <c r="U7" i="60"/>
  <c r="K15" i="46"/>
  <c r="H15" i="46"/>
  <c r="X7" i="60"/>
  <c r="O15" i="46"/>
  <c r="R7" i="60"/>
  <c r="W7" i="60"/>
  <c r="I15" i="46"/>
  <c r="Z7" i="60"/>
  <c r="F15" i="46"/>
  <c r="Y7" i="60"/>
  <c r="G15" i="46"/>
  <c r="E15" i="46"/>
  <c r="AA7" i="60"/>
  <c r="L15" i="46"/>
  <c r="T7" i="60"/>
</calcChain>
</file>

<file path=xl/sharedStrings.xml><?xml version="1.0" encoding="utf-8"?>
<sst xmlns="http://schemas.openxmlformats.org/spreadsheetml/2006/main" count="1172" uniqueCount="667">
  <si>
    <t>เลขที่</t>
  </si>
  <si>
    <t>เลขประจำตัว</t>
  </si>
  <si>
    <t>ชื่อ - สกุล</t>
  </si>
  <si>
    <t>คะแนนเต็ม</t>
  </si>
  <si>
    <t>รวม</t>
  </si>
  <si>
    <t>สรุป</t>
  </si>
  <si>
    <t>คะแนน</t>
  </si>
  <si>
    <t>ฉ.1</t>
  </si>
  <si>
    <t>ฉ.2</t>
  </si>
  <si>
    <t>รวมคะแนน</t>
  </si>
  <si>
    <t>ข้อที่</t>
  </si>
  <si>
    <t>ภาคเรียนที่</t>
  </si>
  <si>
    <t>ปีการศึกษา</t>
  </si>
  <si>
    <t>ครูประจำชั้น</t>
  </si>
  <si>
    <t>วันที่</t>
  </si>
  <si>
    <t>เดือน</t>
  </si>
  <si>
    <t>ปี พ.ศ.</t>
  </si>
  <si>
    <t>ชื่อ - สกุลนักเรียน</t>
  </si>
  <si>
    <t>ลงชื่อ</t>
  </si>
  <si>
    <t>เลขประจำตัวประชาชน</t>
  </si>
  <si>
    <t>เลขประจำตัวนักเรียน</t>
  </si>
  <si>
    <t>สัปดาห์</t>
  </si>
  <si>
    <t>วัน</t>
  </si>
  <si>
    <t>ชั่วโมงที่</t>
  </si>
  <si>
    <t>จ</t>
  </si>
  <si>
    <t>อ</t>
  </si>
  <si>
    <t>พ</t>
  </si>
  <si>
    <t>พฤ</t>
  </si>
  <si>
    <t>ศ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</si>
  <si>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</si>
  <si>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</si>
  <si>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</si>
  <si>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</si>
  <si>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</si>
  <si>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</si>
  <si>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</si>
  <si>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</si>
  <si>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</si>
  <si>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</si>
  <si>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</si>
  <si>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</si>
  <si>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 /</t>
  </si>
  <si>
    <t>ป</t>
  </si>
  <si>
    <t>ล</t>
  </si>
  <si>
    <t>ข</t>
  </si>
  <si>
    <t>สรุปเวลาเรียน</t>
  </si>
  <si>
    <t>มาเรียน</t>
  </si>
  <si>
    <t>ป่วย</t>
  </si>
  <si>
    <t>ลา</t>
  </si>
  <si>
    <t>ขาด</t>
  </si>
  <si>
    <t>เวลาเรียนเต็ม</t>
  </si>
  <si>
    <t>หมายเหตุ</t>
  </si>
  <si>
    <t>ร้อยละ
ที่มาเรียน</t>
  </si>
  <si>
    <t>โรงเรียน</t>
  </si>
  <si>
    <t>จังหวัด</t>
  </si>
  <si>
    <t>รายวิชา</t>
  </si>
  <si>
    <t>รหัสวิชา</t>
  </si>
  <si>
    <t>เวลาเรียน</t>
  </si>
  <si>
    <t>สรุปผลการประเมิน</t>
  </si>
  <si>
    <t>จำนวนนักเรียน</t>
  </si>
  <si>
    <t>ระดับผลการเรียน</t>
  </si>
  <si>
    <t>ผลการประเมิน</t>
  </si>
  <si>
    <t>คิดเป็นร้อยละ</t>
  </si>
  <si>
    <t>ผลการประเมินคุณลักษณะอันพึงประสงค์</t>
  </si>
  <si>
    <t>ผลการประเมินการอ่านคิดวิเคราะห์และเขียน</t>
  </si>
  <si>
    <t>3 = ดีเยี่ยม</t>
  </si>
  <si>
    <t>2 = ดี</t>
  </si>
  <si>
    <t>1 = ผ่าน</t>
  </si>
  <si>
    <t>0= ไม่ผ่าน</t>
  </si>
  <si>
    <t>การอนุมัติผลการเรียน</t>
  </si>
  <si>
    <t>หัวหน้ากลุ่มสาระการเรียนรู้</t>
  </si>
  <si>
    <t>อนุมัติ</t>
  </si>
  <si>
    <t>ไม่อนุมัติ</t>
  </si>
  <si>
    <t xml:space="preserve">พ.ศ. </t>
  </si>
  <si>
    <t>ตำบล</t>
  </si>
  <si>
    <t>อำเภอ</t>
  </si>
  <si>
    <t>o</t>
  </si>
  <si>
    <t>กลุ่มสาระการเรียนรู้</t>
  </si>
  <si>
    <t>ระดับชั้น</t>
  </si>
  <si>
    <t>ชั่วโมง/ปี</t>
  </si>
  <si>
    <t>ชั่วโมง/สัปดาห์</t>
  </si>
  <si>
    <t>หัวหน้างานวิชาการ</t>
  </si>
  <si>
    <t>ผู้อำนวยการ</t>
  </si>
  <si>
    <t>อาจารย์ใหญ่</t>
  </si>
  <si>
    <t>ครูใหญ่</t>
  </si>
  <si>
    <t>ภาษาไทย</t>
  </si>
  <si>
    <t>คณิตศาสตร์</t>
  </si>
  <si>
    <t>วิทยาศาสตร์</t>
  </si>
  <si>
    <t>สังคมศึกษา ศาสนาและวัฒนธรรม</t>
  </si>
  <si>
    <t>สุขศึกษาและพลศึกษา</t>
  </si>
  <si>
    <t>ศิลปะ</t>
  </si>
  <si>
    <t>การงานอาชีพและเทคโนโลยี</t>
  </si>
  <si>
    <t>ภาษาต่างประเทศ</t>
  </si>
  <si>
    <t>กิจกรรมแนะแนว</t>
  </si>
  <si>
    <t>กิจกรรมนักเรียน</t>
  </si>
  <si>
    <t>ระดับการศึกษา</t>
  </si>
  <si>
    <t>ประถมศึกษา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</si>
  <si>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</si>
  <si>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</si>
  <si>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</si>
  <si>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</si>
  <si>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</si>
  <si>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</si>
  <si>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</si>
  <si>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</si>
  <si>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</si>
  <si>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</si>
  <si>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</si>
  <si>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</si>
  <si>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</si>
  <si>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</si>
  <si>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</si>
  <si>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</si>
  <si>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</si>
  <si>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</si>
  <si>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ตำแหน่ง</t>
  </si>
  <si>
    <t>สังกัด</t>
  </si>
  <si>
    <t>ครูผู้สอน</t>
  </si>
  <si>
    <r>
      <t>วันที่</t>
    </r>
    <r>
      <rPr>
        <sz val="14"/>
        <rFont val="EucrosiaUPC"/>
        <family val="1"/>
      </rPr>
      <t xml:space="preserve"> (อนุมัติผล</t>
    </r>
    <r>
      <rPr>
        <sz val="12"/>
        <rFont val="EucrosiaUPC"/>
        <family val="1"/>
      </rPr>
      <t>)</t>
    </r>
  </si>
  <si>
    <t xml:space="preserve">                                                                                                </t>
  </si>
  <si>
    <t xml:space="preserve">                                                                                                       </t>
  </si>
  <si>
    <t>กิจกรรมเพื่อสังคมและสาธารณประโยชน์</t>
  </si>
  <si>
    <t xml:space="preserve">       </t>
  </si>
  <si>
    <t xml:space="preserve">          </t>
  </si>
  <si>
    <t>รองผู้อำนวยการกลุ่มงานวิชาการ</t>
  </si>
  <si>
    <t>เรียนเสนอ เพื่อโปรดพิจารณา</t>
  </si>
  <si>
    <t>ผลการปรับคะแนน</t>
  </si>
  <si>
    <t>รวมคะแนนกลางปี</t>
  </si>
  <si>
    <t>การวัดผลกลางปี</t>
  </si>
  <si>
    <t>การวัดผลปลายปี</t>
  </si>
  <si>
    <t>รวมคะแนนทั้งปี</t>
  </si>
  <si>
    <t>รวมคะแนนปลายปี</t>
  </si>
  <si>
    <t>ตัวบ่งชี้ที่</t>
  </si>
  <si>
    <t>สรุปคะแนน</t>
  </si>
  <si>
    <t>ผลประเมิน</t>
  </si>
  <si>
    <t>ระดับคุณภาพ</t>
  </si>
  <si>
    <t>การอ่าน</t>
  </si>
  <si>
    <t>การเขียน</t>
  </si>
  <si>
    <t>การคิดวิเคราะห์</t>
  </si>
  <si>
    <t>ผลการประเมินการอ่าน คิดวิเคราะห์และเขียน</t>
  </si>
  <si>
    <t>มาตรฐานที่</t>
  </si>
  <si>
    <t>คำอธิบายการใช้แบบบันทึกผลการเรียนประจำรายวิชา</t>
  </si>
  <si>
    <t>การบันทึกเวลาเรียน</t>
  </si>
  <si>
    <t>คะแนนสอบปลายภาคเรียนที่ 1</t>
  </si>
  <si>
    <t>การปรับผลการเรียน</t>
  </si>
  <si>
    <t>การปรับ
ผลการประเมิน</t>
  </si>
  <si>
    <t>การประเมินคุณลักษณะอันพึงประสงค์</t>
  </si>
  <si>
    <t>ข้อที่ ๑ รักชาติ ศาสน์ กษัตริย์</t>
  </si>
  <si>
    <t>ตัวชี้วัด</t>
  </si>
  <si>
    <t>พฤติกรรมบ่งชี้</t>
  </si>
  <si>
    <t>๑.๑ เป็นพลเมืองดีของชาติ</t>
  </si>
  <si>
    <t>๑.๒ ธำรงไว้ซึ่งความเป็นชาติไทย</t>
  </si>
  <si>
    <t>๑.๒.๒ หวงแหน ปกป้อง ยกย่องความเป็นชาติไทย</t>
  </si>
  <si>
    <t>๑.๒.๑ เข้าร่วม ส่งเสริม สนับสนุนกิจกรรมที่สร้างความสามัคคี ปรองดอง</t>
  </si>
  <si>
    <t>๑.๓ ศรัทธา ยึดมั่นและปฏิบัติตนตามหลักของศาสนา</t>
  </si>
  <si>
    <t xml:space="preserve">          ที่เป็นประโยชน์ต่อโรงเรียน ชุมชนและสังคม</t>
  </si>
  <si>
    <t>๑.๓.๑ เข้าร่วมกิจกรรมทางศาสนาที่ตนนับถือ</t>
  </si>
  <si>
    <t>๑.๓.๒ ปฏิบัติตนตามหลักของศาสนาที่ตนนับถือ</t>
  </si>
  <si>
    <t>๑.๓.๓ เป็นแบบอย่างที่ดีของศาสนิกชน</t>
  </si>
  <si>
    <t>๑.๔ เคารพเทิดทูนสถาบันพระมหากษัตริย์</t>
  </si>
  <si>
    <t>๑.๔.๒ แสดงความสำนึกในพระมหากรุณาธิคุณของพระมหากษัตริย์</t>
  </si>
  <si>
    <t>๑.๔.๓ แสดงออกซึ่งความจงรักภักดีต่อสถาบันพระมหากษัตริย์</t>
  </si>
  <si>
    <t>๑.๔.๑ เข้าร่วมและมีส่วนร่วมในการจัดกิจกรรมที่เกี่ยวกับสถาบัน พระมหากษัตริย์</t>
  </si>
  <si>
    <t>ข้อที่ ๒ ซื่อสัตย์สุจริต</t>
  </si>
  <si>
    <t>๒.๑ ประพฤติตรงตามความเป็นจริงต่อตนเอง</t>
  </si>
  <si>
    <t xml:space="preserve">      ทั้งทางกาย วาจา ใจ</t>
  </si>
  <si>
    <t>๑.๑.๑ ยืนตรงเคารพธงชาติ ร้องเพลงชาติและอธิบายความหมายของเพลงชาติได้ถูกต้อง</t>
  </si>
  <si>
    <t>๑.๑.๒ ปฏิบัติตนตามสิทธิและหน้าที่พลเมืองดีของชาติ</t>
  </si>
  <si>
    <t>๑.๑.๓ มีความสามัคคี ปรองดอง</t>
  </si>
  <si>
    <t>๒.๑.๑ ให้ข้อมูลที่ถูกต้องและเป็นจริง</t>
  </si>
  <si>
    <t>๒.๑.๒ ปฏิบัติตนโดยคำนึงถึงความถูกต้องละอายและเกรงกลัวต่อการกระทำผิด</t>
  </si>
  <si>
    <t>๒.๑.๓ ปฏิบัติตามคำมั่นสัญญา</t>
  </si>
  <si>
    <t>๒.๒ ประพฤติตรงตามความเป็นจริงต่อผู้อื่น</t>
  </si>
  <si>
    <t xml:space="preserve">       ทั้งทางกายวาจา ใจ</t>
  </si>
  <si>
    <t>๒.๒.๑ ไม่ถือเอาสิ่งของหรือผลงานของผู้อื่นมาเป็นของตนเอง</t>
  </si>
  <si>
    <t>๒.๒.๒ ปฏิบัติตนต่อผู้อื่นด้วยความซื่อตรง</t>
  </si>
  <si>
    <t>๒.๒.๓ ไม่หาประโยชน์ในทางที่ไม่ถูกต้อง</t>
  </si>
  <si>
    <t xml:space="preserve">๓.๑ ปฏิบัติตาม ข้อตกลง กฎเกณฑ์ ระเบียบ ข้อบังคับ </t>
  </si>
  <si>
    <t>ของครอบครัว โรงเรียน และสังคม</t>
  </si>
  <si>
    <t>ข้อที่ ๓ มีวินัย</t>
  </si>
  <si>
    <t xml:space="preserve">๓.๑.๑ ปฏิบัติตน ตามข้อตกลง กฎเกณฑ์ ระเบียบ ข้อบังคับของครอบครัว </t>
  </si>
  <si>
    <t xml:space="preserve">          โรงเรียนและสังคม ไม่ละเมิดสิทธิของผู้อื่น</t>
  </si>
  <si>
    <t xml:space="preserve">๓.๑.๒ ตรงต่อเวลาในการปฏิบัติกิจกรรมต่าง ๆ ในชีวิตประจำวัน </t>
  </si>
  <si>
    <t xml:space="preserve">          และรับผิดชอบในการทำงาน</t>
  </si>
  <si>
    <t>๔.๑.๑ ตั้งใจเรียน</t>
  </si>
  <si>
    <t>๔.๑.๒ เอาใจใส่และมีความเพียรพยายามในการเรียนรู้</t>
  </si>
  <si>
    <t>๔.๑.๓ สนใจเข้าร่วมกิจกรรมการเรียนรู้ต่าง ๆ</t>
  </si>
  <si>
    <t>ข้อที่ ๔ ใฝ่เรียนรู้</t>
  </si>
  <si>
    <t>๔.๑ ตั้งใจ เพียรพยายามในการเรียนและเข้าร่วม</t>
  </si>
  <si>
    <t xml:space="preserve">      กิจกรรมการเรียนรู้</t>
  </si>
  <si>
    <t>๔.๒ แสวงหาความรู้จากทั้งภายในและภายนอก</t>
  </si>
  <si>
    <t>องค์ความรู้ และสามารถนำไปใช้ในชีวิตประจำวันได้</t>
  </si>
  <si>
    <t>โรงเรียน ด้วยการเลือกใช้สื่ออย่างเหมาะสม สรุปเป็น</t>
  </si>
  <si>
    <t>๔.๒.๑ ศึกษาค้นคว้าหาความรู้จากหนังสือ เอกสาร สิ่งพิมพ์ สื่อเทคโนโลยีต่าง ๆ</t>
  </si>
  <si>
    <t>๔.๒.๒ บันทึกความรู้ วิเคราะห์ตรวจสอบ จากสิ่งที่เรียนรู้ สรุปเป็นองค์ความรู้</t>
  </si>
  <si>
    <t>๔.๒.๓ แลกเปลี่ยนความรู้ ด้วยวิธีการต่าง ๆ และนำไปใช้ในชีวิตประจำวัน</t>
  </si>
  <si>
    <t xml:space="preserve">         แหล่งเรียนรู้ทั้งภายในและภายนอกโรงเรียน และเลือกใช้สื่อได้อย่างเหมาะสม</t>
  </si>
  <si>
    <t>ข้อที่ ๕ อยู่อย่างพอเพียง</t>
  </si>
  <si>
    <t xml:space="preserve">       รอบคอบมีคุณธรรม</t>
  </si>
  <si>
    <t xml:space="preserve">๕.๑ ดำเนินชีวิตอย่างพอประมาณ มีเหตุผล </t>
  </si>
  <si>
    <t>๕.๑.๑ ใช้ทรัพย์สินของตนเอง เช่น เงิน สิ่งของ เครื่องใช้ ฯลฯ อย่างประหยัด คุ้มค่า</t>
  </si>
  <si>
    <t>๕.๑.๒ ใช้ทรัพยากรของส่วนรวมอย่างประหยัด คุ้มค่าและเก็บรักษาดูแลอย่างดี</t>
  </si>
  <si>
    <t>๕.๑.๓ ปฏิบัติตนและตัดสินใจด้วยความรอบคอบ มีเหตุผล</t>
  </si>
  <si>
    <t xml:space="preserve">          และเก็บรักษาดูแลอย่างดี รวมทั้งการใช้เวลาอย่างเหมาะสม</t>
  </si>
  <si>
    <t xml:space="preserve">๕.๑.๔ ไม่เอาเปรียบผู้อื่นและไม่ทำให้ผู้อื่นเดือดร้อน พร้อมให้อภัยเมื่อผู้อื่น </t>
  </si>
  <si>
    <t xml:space="preserve">          กระทำผิดพลาด</t>
  </si>
  <si>
    <t>๕.๒ มีภูมิคุ้มกันในตัวที่ดี ปรับตัวเพื่ออยู่</t>
  </si>
  <si>
    <t>ในสังคมได้อย่างมีความสุข</t>
  </si>
  <si>
    <t>๕.๒.๑ วางแผนการเรียน การทำงานและการใช้ชีวิตประจำวันบนพื้นฐาน</t>
  </si>
  <si>
    <t>๕.๒.๒ รู้เท่าทันการเปลี่ยนแปลงของสังคมและสภาพแวดล้อม ยอมรับและ ปรับตัว</t>
  </si>
  <si>
    <t xml:space="preserve">         ของความรู้ ข้อมูล ข่าวสาร</t>
  </si>
  <si>
    <t xml:space="preserve">         เพื่ออยู่ร่วมกับผู้อื่นได้อย่างมีความสุข</t>
  </si>
  <si>
    <t>ข้อที่ ๖ มุ่งมั่นในการทำงาน</t>
  </si>
  <si>
    <t>๖.๑ ตั้งใจและรับผิดชอบในหน้าที่การงาน</t>
  </si>
  <si>
    <t>๖.๑.๑ เอาใจใส่ต่อการปฏิบัติหน้าที่ที่ได้รับมอบหมาย</t>
  </si>
  <si>
    <t>๖.๑.๒ ตั้งใจและรับผิดชอบในการทำงานให้สำเร็จ</t>
  </si>
  <si>
    <t>๖.๑.๓ ปรับปรุงและพัฒนาการทำงานด้วยตนเอง</t>
  </si>
  <si>
    <t>๖.๒ ทำงานด้วย ความเพียรพยายาม และ</t>
  </si>
  <si>
    <t>๖.๒.๑ ทุ่มเททำงาน อดทน ไม่ย่อท้อต่อปัญหาและอุปสรรคในการทำงาน</t>
  </si>
  <si>
    <t>๖.๒.๒ พยายามแก้ปัญหาและอุปสรรคในการทำงานให้สำเร็จ</t>
  </si>
  <si>
    <t>๖.๒.๓ ชื่นชมผลงานด้วยความภาคภูมิใจ</t>
  </si>
  <si>
    <t xml:space="preserve">๗.๑ ภาคภูมิใจในขนบธรรมเนียมประเพณี </t>
  </si>
  <si>
    <t xml:space="preserve">       อดทนเพื่อให้งานสำเร็จตามเป้าหมาย</t>
  </si>
  <si>
    <t xml:space="preserve">       ศิลปะวัฒนธรรมไทยและมีความกตัญญูกตเวที</t>
  </si>
  <si>
    <t>ข้อที่ ๗ รักความเป็นไทย</t>
  </si>
  <si>
    <t>๗.๑.๑ แต่งกายและมีมารยาทงดงามแบบไทย มีสัมมาคารวะ กตัญญูกตเวที</t>
  </si>
  <si>
    <t>๗.๑.๒ ร่วมกิจกรรมที่เกี่ยวข้องกับประเพณี ศิลปะและวัฒนธรรมไทย</t>
  </si>
  <si>
    <t xml:space="preserve">          ต่อผู้มีพระคุณ</t>
  </si>
  <si>
    <t xml:space="preserve">           และวัฒนธรรมไทย</t>
  </si>
  <si>
    <t>๗.๑.๓ ชักชวน แนะนำให้ผู้อื่นปฏิบัติตามขนบธรรมเนียมประเพณี ศิลปะ</t>
  </si>
  <si>
    <t>๗.๒ เห็นคุณค่าและใช้ภาษาไทยในการสื่อสาร</t>
  </si>
  <si>
    <t xml:space="preserve">       ได้อย่างถูกต้อง เหมาะสม</t>
  </si>
  <si>
    <t>๗.๒.๑ ใช้ภาษาไทยและเลขไทยในการสื่อสารได้อย่างถูกต้องเหมาะสม</t>
  </si>
  <si>
    <t>๗.๒.๒ ชักชวน แนะนำ ให้ผู้อื่นเห็นคุณค่าของการใช้ภาษาไทยที่ถูกต้อง</t>
  </si>
  <si>
    <t>๗.๓ อนุรักษ์ สืบทอดภูมิปัญญาไทย</t>
  </si>
  <si>
    <t>๗.๓.๑ นำภูมิปัญญาไทยมาใช้ให้เหมาะสมในวิถีชีวิต</t>
  </si>
  <si>
    <t>๗.๓.๒ ร่วมกิจกรรมที่เกี่ยวข้องกับภูมิปัญญาไทย</t>
  </si>
  <si>
    <t>๗.๓.๓ แนะนำ มีส่วนร่วมในการสืบทอดภูมิปัญญาไทย</t>
  </si>
  <si>
    <t>ข้อที่ ๘ มีจิตสาธารณะ</t>
  </si>
  <si>
    <t>๘.๑ ช่วยเหลือผู้อื่นด้วยความเต็มใจโดยไม่หวัง</t>
  </si>
  <si>
    <t xml:space="preserve">      ผลตอบแทน</t>
  </si>
  <si>
    <t>๘.๑.๑ ช่วยพ่อแม่ ผู้ปกครอง ครูทำงานด้วยความเต็มใจ</t>
  </si>
  <si>
    <t>๘.๑.๒ อาสาทำงานให้ผู้อื่นด้วยกำลังกาย กำลังใจ และกำลังสติปัญญา</t>
  </si>
  <si>
    <t xml:space="preserve">          โดยไม่หวังผลตอบแทน</t>
  </si>
  <si>
    <t>๘.๑.๓ แบ่งปันสิ่งของ ทรัพย์สินและอื่นๆ และช่วยแก้ปัญหาหรือสร้างความสุข</t>
  </si>
  <si>
    <t xml:space="preserve">          ให้กับผู้อื่น</t>
  </si>
  <si>
    <t>๘.๒ เข้าร่วมกิจกรรมที่เป็นประโยชน์ต่อโรงเรียน</t>
  </si>
  <si>
    <t xml:space="preserve">      ชุมชน และสังคม</t>
  </si>
  <si>
    <t>๘.๒.๑ ดูแล รักษาสาธารณสมบัติและสิ่งแวดล้อมด้วยความเต็มใจ</t>
  </si>
  <si>
    <t>๘.๒.๒ เข้าร่วมกิจกรรมที่เป็นประโยชน์ต่อโรงเรียน ชุมชนและสังคม</t>
  </si>
  <si>
    <t>๘.๒.๓ เข้าร่วมกิจกรรมเพื่อแก้ปัญหาหรือร่วมสร้างสิ่งที่ดีงามของส่วนรวม ตาม</t>
  </si>
  <si>
    <t xml:space="preserve">         สถานการณ์ที่เกิดขึ้นด้วยความกระตือรือร้น</t>
  </si>
  <si>
    <t>ขอบเขตการประเมินและตัวชี้วัดที่แสดงถึงความสามารถในการอ่าน คิดวิเคราะห์ และเขียน</t>
  </si>
  <si>
    <t>ชั้นประถมศึกษาปีที่ ๑-๓</t>
  </si>
  <si>
    <t>ขอบเขตการประเมิน</t>
  </si>
  <si>
    <t>และเขียนบรรยาย ถ่ายทอดประเด็นที่คิดด้วยภาษาที่ถูกต้องเหมาะสม เช่น อ่านสาระความรู้ที่นำเสนออย่างสนใจ นิยาย เรื่องสั้น</t>
  </si>
  <si>
    <t>นิทาน นิยายปรัมปรา</t>
  </si>
  <si>
    <t>ตัวชี้วัดความสามารถในการอ่าน คิดวิเคราะห์ และเขียน</t>
  </si>
  <si>
    <t xml:space="preserve">          การอ่านจากสื่อสิ่งพิมพ์ และ/หรือสื่อประเภทต่าง ๆ ที่ให้ความเพลิดเพลิน ความรู้ ประสบการณ์ และมีประเด็นให้คิด</t>
  </si>
  <si>
    <t>การประเมินการอ่าน คิดวิเคราะห์ และเขียน</t>
  </si>
  <si>
    <t>ชั้นประถมศึกษาปีที่ ๔-๖</t>
  </si>
  <si>
    <t xml:space="preserve">         การอ่านจากสื่อสิ่งพิมพ์ และ/หรือสื่อประเภทต่าง ๆ ที่ให้ข้อมูลสารสนเทศ ความรู้ ประสบการณ์ที่เอื้อให้ผู้อ่านนำไปคิดวิเคราะห์</t>
  </si>
  <si>
    <t>ชั้นมัธยมศึกษาปีที่ ๑-๓</t>
  </si>
  <si>
    <t xml:space="preserve">         การอ่านจากสื่อสิ่งพิมพ์และสื่ออิเล็กทรอนิกส์ที่ให้ข้อมูลสารสนเทศ ข้อคิด ความรู้เกี่ยวกับสังคมและสิ่งแวดล้อมที่เอื้อให้ผู้อ่าน</t>
  </si>
  <si>
    <t>นำไปคิดวิเคราะห์ วิจารณ์ สรุปแนวคิดคุณค่าที่ได้ นำไปประยุกต์ใช้ด้วยวิจารณญาณ และถ่ายทอดเป็นข้อเขียนเชิงสร้างสรรค์หรือรายงาน</t>
  </si>
  <si>
    <t xml:space="preserve">     ๑. สามารถอ่านและหาประสบการณ์จากสื่อที่หลากหลาย</t>
  </si>
  <si>
    <t xml:space="preserve">     ๒. สามารถจับประเด็นสำคัญ ข้อเท็จจริง ความคิดเห็นเรื่องที่อ่าน</t>
  </si>
  <si>
    <t xml:space="preserve">     ๓. สามารถเปรียบเทียบแง่มุมต่าง ๆ เช่น ข้อดี ข้อเสีย ประโยชน์ โทษ ความเหมาะสม ไม่เหมาะสม</t>
  </si>
  <si>
    <t xml:space="preserve">     ๔. สามารถแสดงความคิดเห็นต่อเรื่องที่อ่าน โดยมีเหตุผลประกอบ</t>
  </si>
  <si>
    <t xml:space="preserve">     ๕. สามารถถ่ายทอดความคิดเห็นความรู้สึกจากเรื่องที่อ่านโดยการเขียน</t>
  </si>
  <si>
    <t xml:space="preserve">     ๑. สามารถอ่านเพื่อหาข้อมูลสารสนเทศเสริมประสบการณ์จากสื่อประเภทต่าง ๆ</t>
  </si>
  <si>
    <t xml:space="preserve">     ๒. สามารถจับประเด็นสำคัญ เปรียบเทียบ เชื่อมโยงความเป็นเหตุเป็นผลจากเรื่องที่อ่าน</t>
  </si>
  <si>
    <t xml:space="preserve">     ๓. สามารถเชื่อมโยงความสัมพันธ์ของเรื่องราว เหตุการณ์ของเรื่องที่อ่าน</t>
  </si>
  <si>
    <t xml:space="preserve">     ๔. สามารถแสดงความคิดเห็นต่อเรื่องที่อ่านโดยมีเหตุผลสนับสนุน</t>
  </si>
  <si>
    <t xml:space="preserve">     ๕. สามารถถ่ายทอดความเข้าใจ ความคิดเห็น คุณค่าจากเรื่องที่อ่านโดยการเขียน</t>
  </si>
  <si>
    <t xml:space="preserve">         จากการอ่าน</t>
  </si>
  <si>
    <t xml:space="preserve">     ๑. สามารถคัดสรรสื่อที่ต้องการอ่านเพื่อหาข้อมูลสารสนเทศได้ตามวัตถุประสงค์ สามารถสร้างความเข้าใจและประยุกต์ใช้ความรู้</t>
  </si>
  <si>
    <t xml:space="preserve">     ๒. สามารถจับประเด็นสำคัญและประเด็นสนับสนุน โต้แย้ง</t>
  </si>
  <si>
    <t xml:space="preserve">     ๓. สามารถวิเคราะห์ วิจารณ์ ความสมเหตุสมผล ความน่าเชื่อถือ ลำดับความและความเป็นไปได้ของเรื่องที่อ่าน</t>
  </si>
  <si>
    <t xml:space="preserve">     ๔. สามารถสรุปคุณค่า แนวคิด แง่คิดที่ได้จากการอ่าน</t>
  </si>
  <si>
    <t xml:space="preserve">         เช่น ผังความคิด เป็นต้น</t>
  </si>
  <si>
    <t xml:space="preserve">     ๕. สามารถสรุป อภิปราย ขยายความ แสดงความคิดเห็น โต้แย้ง สนับสนุน โน้มน้าว โดยการเขียนสื่อสารในรูปแบบต่าง ๆ </t>
  </si>
  <si>
    <t>ด้วยภาษาที่ถูกต้องเหมาะสม เช่น อ่านหนังสือพิมพ์ วารสาร หนังสือเรียน บทความ สุนทรพจน์ คำแนะนำคำเตือน แผนภูมิ ตาราง แผนที่</t>
  </si>
  <si>
    <t>p</t>
  </si>
  <si>
    <t>เช่น อ่านหนังสือพิมพ์ วารสาร หนังสือเรียน บทความ สุนทรพจน์ คำแนะนำ คำเตือน</t>
  </si>
  <si>
    <t xml:space="preserve">แสดงความคิดเห็น ตัดสินใจ แก้ปัญหา และถ่ายทอดโดยการเขียนเป็นความเรียงเชิงสร้างสรรค์ด้วยถ้อยคำภาษาที่ถูกต้องชัดเจน </t>
  </si>
  <si>
    <t>รองผู้อำนวยการ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</si>
  <si>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</si>
  <si>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</si>
  <si>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</si>
  <si>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</si>
  <si>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</si>
  <si>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</si>
  <si>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</si>
  <si>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</si>
  <si>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ผลประเมินการอ่าน คิดวิเคราะห์และเขียน</t>
  </si>
  <si>
    <t>คิดวิเคราะห์</t>
  </si>
  <si>
    <t>100 คะแนน</t>
  </si>
  <si>
    <t>ตลอดปี</t>
  </si>
  <si>
    <t>ปก ปพ.5</t>
  </si>
  <si>
    <t>บันทึกเวลาเรียน</t>
  </si>
  <si>
    <t>บันทึกคะแนนภาคเรียนที่ 1</t>
  </si>
  <si>
    <t>บันทึกคะแนนภาคเรียนที่ 2</t>
  </si>
  <si>
    <t>ผลประเมินคุณลักษณะฯ รายข้อ</t>
  </si>
  <si>
    <t>ผลประเมินอ่านคิดวิเคราะห์ รายข้อ</t>
  </si>
  <si>
    <t>ตัวชี้วัดการประเมินคุณลักษณะฯ</t>
  </si>
  <si>
    <t>ตัวชี้วัดการประเมินการอ่านคิดวิเคราะห์ฯ</t>
  </si>
  <si>
    <t>กรุณาเลือก</t>
  </si>
  <si>
    <t>โปรแกรม แบบ ปพ.๕
หลักสูตรแกนกลางการศึกษาขั้นพื้นฐาน ๒๕๕๑</t>
  </si>
  <si>
    <t xml:space="preserve"> suphinan_si@hotmail.com</t>
  </si>
  <si>
    <t>หากมีข้อสงสัย หรือมีคำแนะนำ กรุณาติดต่อ  086-2516021 หรือที่</t>
  </si>
  <si>
    <t>ตัวชี้วัด/ผลการเรียนรู้</t>
  </si>
  <si>
    <t>คำอธิบายการใช้แบบบันทึกผลการเรียน</t>
  </si>
  <si>
    <t>พิมพ์เอกสาร ปพ.5</t>
  </si>
  <si>
    <t>สำหรับครูผู้สอนส่งผลการประเมินให้ครูประจำชั้น กรอกข้อมูลรายงานคุณภาพระดับชั้นเรียน (รศ.1)</t>
  </si>
  <si>
    <t>ออกแบบและพัฒนาโดย       นายสุภีร์  สีพาย</t>
  </si>
  <si>
    <t>เกี่ยวกับผู้ออกแบบและพัฒนาโปรแกรม</t>
  </si>
  <si>
    <t>ควรใช้ปุ่ม TAB หรือ ปุ่มลูกศร 4 ทิศทางบนแป้นพิมพ์ ในการเลื่อนไปช่องทางซ้าย ขวา หรือขึ้น-ลง</t>
  </si>
  <si>
    <t>ชื่อ</t>
  </si>
  <si>
    <t>นายสุภีร์  สีพาย</t>
  </si>
  <si>
    <t>การศึกษา</t>
  </si>
  <si>
    <t>มหาวิทยาลัยศรีนครินทรวิโรฒ มหาสารคาม</t>
  </si>
  <si>
    <t>ปี 2534</t>
  </si>
  <si>
    <t>ประสบการณ์ทำงาน</t>
  </si>
  <si>
    <t>อาจารย์ 1 ระดับ 3 โรงเรียนมะค่าสามัคคี อ.พิมาย จ.นครราชสีมา</t>
  </si>
  <si>
    <t>ผู้ช่วยอาจารย์ใหญ่โรงเรียนบ้านหนองเต่า  อ.แก้งสนามนาง  จ.นครราชสีมา</t>
  </si>
  <si>
    <t>ผู้ช่วยผู้อำนวยการโรงเรียนอนุบาลสุริยาอุทัยพิมาย  จ.นครราชสีมา</t>
  </si>
  <si>
    <t>ผู้อำนวยการโรงเรียนบ้านทับควาย  อ.พิมาย  จ.นครราชสีมา</t>
  </si>
  <si>
    <t>ปี 2540</t>
  </si>
  <si>
    <t>ปี 2544</t>
  </si>
  <si>
    <t>ปี 2549</t>
  </si>
  <si>
    <t>ปี 2552</t>
  </si>
  <si>
    <t>ระดับมัธยม</t>
  </si>
  <si>
    <t>ระดับปริญญา</t>
  </si>
  <si>
    <t>มัธยมศึกษาปีที่ 6 โรงเรียนพิบูลมังสาหาร  จังหวัดอุบลราชธานี</t>
  </si>
  <si>
    <t xml:space="preserve">การศึกษาบัณฑิต (กศ.บ.) วิชาเอกการประถมศึกษา (เกียรตินิยมอันดับ ๑) </t>
  </si>
  <si>
    <t>การศึกษามหาบัณฑิต (กศ.ม.) สาขาการบริหารการศึกษา  มหาวิทยาลัยมหาสารคาม</t>
  </si>
  <si>
    <t>ผลงาน</t>
  </si>
  <si>
    <t xml:space="preserve">ดาวน์โหลดได้ที่  </t>
  </si>
  <si>
    <t>1.แบบคำนวณ/ออกหนังสือรับรองการหักภาษี ณ ที่จ่ายของข้าราชการครู</t>
  </si>
  <si>
    <t>2.แบบรายงานการพัฒนาคุณภาพผู้เรียนระดับชั้นเรียน (รศ.1)</t>
  </si>
  <si>
    <t>3.โปรแกรมแบบ ปพ.5</t>
  </si>
  <si>
    <t>อีเมล์</t>
  </si>
  <si>
    <t>suphinan_si@hotmail.com</t>
  </si>
  <si>
    <t>การติดต่อ</t>
  </si>
  <si>
    <t>มือถือ   086-2516021</t>
  </si>
  <si>
    <t>MSN</t>
  </si>
  <si>
    <t>คำชี้แจงเกี่ยวกับโปรแกรม แบบ ปพ.5</t>
  </si>
  <si>
    <t>สำหรับบันทึกเวลาเรียนของนักเรียนในแต่ละชั่วโมงตามตารางเรียน</t>
  </si>
  <si>
    <t xml:space="preserve">สำหรับกรอกข้อมูลนักเรียน ชื่อ-สกุล เลขประชาชน เลขประจำตัวนักเรียน </t>
  </si>
  <si>
    <t>1. Home--------</t>
  </si>
  <si>
    <t>สำหรับกรอกข้อมูลเกี่ยวกับสถานศึกษา รายละเอียดวิชา ครู ผู้บริหาร</t>
  </si>
  <si>
    <r>
      <t xml:space="preserve">สำหรับปริ้นทำปกแบบ ปพ.5 เพื่อเข้าเล่ม </t>
    </r>
    <r>
      <rPr>
        <sz val="16"/>
        <color rgb="FFFF0000"/>
        <rFont val="EucrosiaUPC"/>
        <family val="1"/>
      </rPr>
      <t>(ส่วนนี้ไม่ต้องกรอกข้อมูลใดๆ)</t>
    </r>
  </si>
  <si>
    <t>สำหรับครูผู้สอนส่งผลการประเมินให้ครูประจำชั้น เพื่อนำไปกรอกในรายงานการพัฒนา</t>
  </si>
  <si>
    <r>
      <t xml:space="preserve">คุณภาพระดับชั้นเรียน (แบบ รศ.1) </t>
    </r>
    <r>
      <rPr>
        <sz val="16"/>
        <color rgb="FFFF0000"/>
        <rFont val="EucrosiaUPC"/>
        <family val="1"/>
      </rPr>
      <t>(ส่วนนี้ไม่ต้องกรอกข้อมูลใดๆ)</t>
    </r>
  </si>
  <si>
    <t>ควรใช้ปุ่ม Tab หรือปุ่มลูกศร บนแป้นพิมพ์ในการเลื่อนไปช่องทางซ้าย ขวา ขึ้นหรือลง</t>
  </si>
  <si>
    <t>สำหรับกรอกคะแนนวัดผลตามตัวชี้วัดระหว่างเรียน คะแนนสอบปลายภาคเรียนที่ 1 (วัดกลางปี)</t>
  </si>
  <si>
    <t>สำหรับกรอกคะแนนวัดผลตามตัวชี้วัดระหว่างเรียน คะแนนสอบปลายภาคเรียนที่ 2 (วัดปลายปี)</t>
  </si>
  <si>
    <t>เอกสารอ้างอิง</t>
  </si>
  <si>
    <r>
      <t xml:space="preserve">กระทรวงศึกษาธิการ  </t>
    </r>
    <r>
      <rPr>
        <u/>
        <sz val="14"/>
        <rFont val="EucrosiaUPC"/>
        <family val="1"/>
      </rPr>
      <t>แนวทางการพัฒนา การวัดและประเมินคุณลักษณะอันพึงประสงค์ ตามหลักสูตรแกนกลางการศึกษาขั้นพื้นฐาน</t>
    </r>
    <r>
      <rPr>
        <sz val="14"/>
        <rFont val="EucrosiaUPC"/>
        <family val="1"/>
      </rPr>
      <t xml:space="preserve">  
               พิมพ์ครั้งที่ 3 พ.ศ.2553 สำนักวิชาการและมาตรฐานการศึกษา สำนักงานคณะกรรมการการศึกษาขั้นพื้นฐาน</t>
    </r>
  </si>
  <si>
    <r>
      <t xml:space="preserve">กระทรวงศึกษาธิการ  </t>
    </r>
    <r>
      <rPr>
        <u/>
        <sz val="12"/>
        <rFont val="EucrosiaUPC"/>
        <family val="1"/>
      </rPr>
      <t>แนวทางการพัฒนา การวัดและประเมินคุณลักษณะอันพึงประสงค์ ตามหลักสูตรแกนกลางการศึกษาขั้นพื้นฐาน</t>
    </r>
    <r>
      <rPr>
        <sz val="12"/>
        <rFont val="EucrosiaUPC"/>
        <family val="1"/>
      </rPr>
      <t xml:space="preserve">  พิมพ์ครั้งที่ 3 พ.ศ.2553 สำนักวิชาการและมาตรฐานการศึกษา สำนักงานคณะกรรมการการศึกษาขั้นพื้นฐาน</t>
    </r>
  </si>
  <si>
    <t>สำหรับกรอกการประเมินการอ่าน คิดวิเคราะห์ และเขียน มี 5 ตัวชี้วัด</t>
  </si>
  <si>
    <r>
      <rPr>
        <sz val="16"/>
        <color rgb="FFFF0000"/>
        <rFont val="EucrosiaUPC"/>
        <family val="1"/>
      </rPr>
      <t>(ส่วนนี้ไม่ต้องกรอกข้อมูลใดๆ)</t>
    </r>
    <r>
      <rPr>
        <sz val="16"/>
        <rFont val="EucrosiaUPC"/>
        <family val="1"/>
      </rPr>
      <t xml:space="preserve"> สำหรับเป็นรายงานผลประเมินคุณลักษณะฯเป็นรายข้อ</t>
    </r>
  </si>
  <si>
    <r>
      <rPr>
        <sz val="16"/>
        <color rgb="FFFF0000"/>
        <rFont val="EucrosiaUPC"/>
        <family val="1"/>
      </rPr>
      <t>(ส่วนนี้ไม่ต้องกรอกข้อมูลใดๆ)</t>
    </r>
    <r>
      <rPr>
        <sz val="16"/>
        <rFont val="EucrosiaUPC"/>
        <family val="1"/>
      </rPr>
      <t xml:space="preserve"> สำหรับเป็นรายงานผลประเมินคิดวิเคราะห์ฯเป็นรายข้อ</t>
    </r>
  </si>
  <si>
    <t>สำหรับพิมพ์รายละเอียดตัวชี้วัดของรายวิชา (อาจ copy มาวาง แล้วจัดรูปแบบให้สวยงาม)</t>
  </si>
  <si>
    <t>เป็นคำอธิบายการใช้แบบบันทึกผลการเรียนประจำรายวิชา ปพ.5</t>
  </si>
  <si>
    <t>เป็นรายละเอียดตัวชี้วัดและพฤติกรรมบ่งชี้ของคุณลักษณะอันพึงประสงค์แต่ละข้อ</t>
  </si>
  <si>
    <t>เป็นรายละเอียดตัวชี้วัดความสามารถในการอ่าน คิดวิเคราะห์และเขียน</t>
  </si>
  <si>
    <t>การเลือกชีทงาน</t>
  </si>
  <si>
    <t>ผู้อำนวยการโรงเรียนบ้านหวายโนนโพธิ์  อ.พิมาย  จ.นครราชสีมา</t>
  </si>
  <si>
    <r>
      <t xml:space="preserve">กระทรวงศึกษาธิการ  </t>
    </r>
    <r>
      <rPr>
        <u/>
        <sz val="14"/>
        <rFont val="EucrosiaUPC"/>
        <family val="1"/>
      </rPr>
      <t>แนวปฏิบัติการวัดและประเมินผลการเรียนรู้ตามหลักสูตรแกนกลางการศึกษาขั้นพื้นฐาน พุทธศักราช 2551</t>
    </r>
    <r>
      <rPr>
        <sz val="14"/>
        <rFont val="EucrosiaUPC"/>
        <family val="1"/>
      </rPr>
      <t xml:space="preserve">  
               พิมพ์ครั้งที่ 2 พ.ศ.2553 สำนักวิชาการและมาตรฐานการศึกษา สำนักงานคณะกรรมการการศึกษาขั้นพื้นฐาน หน้า 40-49</t>
    </r>
  </si>
  <si>
    <t>สามารถ copy ตัวชี้วัดมาวาง</t>
  </si>
  <si>
    <t>จัดรูปแบบให้สวยงาม</t>
  </si>
  <si>
    <t>คิดวิเคราะห์รายข้อ----สำหรับประมวลผลการประเมินการอ่าน คิดวิเคราะห์และเขียน (ไม่ต้องกรอกข้อมูลใดๆ ในชีทนี้) ให้กรอกในชีท "คิดวิเคราะห์" เท่านั้น</t>
  </si>
  <si>
    <t>บันทึกการประเมินการอ่าน คิดวิเคราะห์และเขียน ตามมาตรฐาน/ตัวชี้วัดที่สถานศึกษากำหนด  ในช่อง "คะแนนเต็ม" ให้กำหนดคะแนนตามที่สถานศึกษากำหนด</t>
  </si>
  <si>
    <t>คุณลักษณะรายข้อ----สำหรับประมวลผลการประเมินคุณลักษณะอันพึงประสงค์เป็นรายข้อ (ไม่ต้องกรอกข้อมูลใดๆ ในชีทนี้) ให้กรอกคะแนนประเมินในชีท "คุณลักษณะ" เท่านั้น</t>
  </si>
  <si>
    <r>
      <t xml:space="preserve">ชีท "คุณลักษณะ"-----ให้กรอกคะแนนประเมินคุณลักษณะตามตัวบ่งชี้ของแต่ละข้อ  ให้กำหนดค่าคะแนนเต็ม ในช่อง "คะแนนเต็ม" ของแต่ละข้อ </t>
    </r>
    <r>
      <rPr>
        <sz val="16"/>
        <color rgb="FFFFC000"/>
        <rFont val="EucrosiaUPC"/>
        <family val="1"/>
      </rPr>
      <t>(ช่องใดไม่ได้ใช้--ให้ปล่อยว่างไว้)</t>
    </r>
  </si>
  <si>
    <r>
      <t xml:space="preserve">ชีท "คะแนน2"----ให้บันทึกคะแนนประเมินผลตามตัวชี้วัด หรือคะแนนสอบแต่ละหน่วยการเรียน และคะแนนสอบปลายภาค ---ให้กำหนดค่าคะแนนเต็ม ในช่อง "คะแนนเต็ม"  </t>
    </r>
    <r>
      <rPr>
        <sz val="16"/>
        <color rgb="FFFFC000"/>
        <rFont val="EucrosiaUPC"/>
        <family val="1"/>
      </rPr>
      <t>ช่องใดไม่ได้ใช้---ให้ปล่อยว่างไว้</t>
    </r>
    <r>
      <rPr>
        <sz val="16"/>
        <color theme="2"/>
        <rFont val="EucrosiaUPC"/>
        <family val="1"/>
      </rPr>
      <t xml:space="preserve">  
                       สำหรับช่อง "รวมคะแนนทั้งปี"-----โปรแกรมจะประมวลผลให้ (นำคะแนนในช่อง "รวมคะแนนกลางปี" ในชีท "คะแนน1" และคะแนนในช่อง "รวมคะแนนปลายปี" ในชีท "คะแนน2" รวมกันแล้วหาร 2)</t>
    </r>
  </si>
  <si>
    <r>
      <t xml:space="preserve">ชีท "คะแนน1"----ให้บันทึกคะแนนประเมินผลตามตัวชี้วัด หรือคะแนนสอบแต่ละหน่วยการเรียน และคะแนนสอบปลายภาค ---ให้กำหนดค่าคะแนนเต็ม ในช่อง "คะแนนเต็ม" </t>
    </r>
    <r>
      <rPr>
        <sz val="16"/>
        <color rgb="FFFFC000"/>
        <rFont val="EucrosiaUPC"/>
        <family val="1"/>
      </rPr>
      <t xml:space="preserve"> ช่องใดไม่ได้ใช้---ให้ปล่อยว่างไว้</t>
    </r>
  </si>
  <si>
    <t>หรือที่ชีท Home เลือก</t>
  </si>
  <si>
    <t>ช่องเดือน---คลิ๊กเพื่อเลือกเดือน</t>
  </si>
  <si>
    <r>
      <t xml:space="preserve">ช่องวัน---ระบุตามวันที่สอน </t>
    </r>
    <r>
      <rPr>
        <sz val="16"/>
        <color theme="9" tint="-0.249977111117893"/>
        <rFont val="EucrosiaUPC"/>
        <family val="1"/>
      </rPr>
      <t>(แก้ไขได้)</t>
    </r>
  </si>
  <si>
    <t>ช่องวันที่---ระบุวันที่สอน</t>
  </si>
  <si>
    <t>ช่องชั่วโมงที่---ให้ระบุเฉพาะชั่วโมงที่สอน</t>
  </si>
  <si>
    <t>ของรายวิชานั้น เรียงตามลำดับ 1,2,3,4,…200 (จนถึงชั่วโมงสุดท้าย</t>
  </si>
  <si>
    <r>
      <t xml:space="preserve">ของปีหรือภาคเรียนนั้นๆ) </t>
    </r>
    <r>
      <rPr>
        <u/>
        <sz val="16"/>
        <color rgb="FFFF0000"/>
        <rFont val="EucrosiaUPC"/>
        <family val="1"/>
      </rPr>
      <t>ช่องใดไม่ได้ใช้  ให้ปล่อยว่างไว้</t>
    </r>
  </si>
  <si>
    <t>ให้เลือก "/ "</t>
  </si>
  <si>
    <t>ป่วย-----------</t>
  </si>
  <si>
    <t>ลา-------------</t>
  </si>
  <si>
    <t xml:space="preserve">มา------------- </t>
  </si>
  <si>
    <t>ขาด------</t>
  </si>
  <si>
    <t>ให้เลือก "ป "</t>
  </si>
  <si>
    <t>ให้เลือก "ล "</t>
  </si>
  <si>
    <t>ให้เลือก "ข "</t>
  </si>
  <si>
    <r>
      <t xml:space="preserve">สำหรับสรุปการมาเรียน----โปรแกรมประมวลผลให้ </t>
    </r>
    <r>
      <rPr>
        <sz val="14"/>
        <color theme="9" tint="-0.249977111117893"/>
        <rFont val="EucrosiaUPC"/>
        <family val="1"/>
      </rPr>
      <t>(ขอให้ตรวจสอบการกรอกข้อมูลที่ถูกต้อง)</t>
    </r>
  </si>
  <si>
    <t xml:space="preserve">การลงเวลาเรียนของนักเรียน---คลิ๊กเลือก สถานะการมาเรียน  </t>
  </si>
  <si>
    <r>
      <t xml:space="preserve">    **ขอความกรุณา</t>
    </r>
    <r>
      <rPr>
        <u/>
        <sz val="16"/>
        <color rgb="FFFF0000"/>
        <rFont val="EucrosiaUPC"/>
        <family val="1"/>
      </rPr>
      <t>อย่าเปลี่ยนชื่อชีทงาน</t>
    </r>
    <r>
      <rPr>
        <sz val="16"/>
        <color rgb="FFFF0000"/>
        <rFont val="EucrosiaUPC"/>
        <family val="1"/>
      </rPr>
      <t xml:space="preserve"> เพราะจะทำให้การเชื่อมโยงไม่สามารถทำงานได้ </t>
    </r>
    <r>
      <rPr>
        <sz val="14"/>
        <color theme="9" tint="-0.249977111117893"/>
        <rFont val="EucrosiaUPC"/>
        <family val="1"/>
      </rPr>
      <t>(เชื่อมไปยังชีทงานอื่นไม่ได้)</t>
    </r>
  </si>
  <si>
    <t>โปรแกรม แบบ ปพ.5 (แบบบันทึกผลการเรียนประจำรายวิชา) จัดทำขึ้นโดยใช้โปรแกรม Office 2007 SP2</t>
  </si>
  <si>
    <t>หรือคลิ๊กเลือก Tab ชีทงาน (ข้างล่าง)ที่ต้องการ</t>
  </si>
  <si>
    <t xml:space="preserve">สามารถคลิ๊กที่ไอคอน ไปยังชีทงานต่างๆ </t>
  </si>
  <si>
    <t>โดยคลิ๊กที่ปุ่ม</t>
  </si>
  <si>
    <t>เพื่อเลือกชีทงานก่อนหน้า หรือชีทงานถัดไป</t>
  </si>
  <si>
    <t>การเข้าเล่มเอกสาร ปพ.5</t>
  </si>
  <si>
    <t>ข้อเสนอแนะ</t>
  </si>
  <si>
    <t>โปรแกรม ปพ.5 นี้ เป็นการนำเสนอข้อมูลสารสนเทศเฉพาะรายวิชาเท่านั้น  หากสถานศึกษาต้องการจัดทำสารสนเทศ</t>
  </si>
  <si>
    <t>ระดับชั้นเรียน  ผู้ออกแบบและพัฒนาโปรแกรมได้จัดทำแบบรายงานการพัฒนาคุณภาพผู้เรียนระดับชั้นเรียน (รศ.1)</t>
  </si>
  <si>
    <t>เป็นไฟล์โปรแกรม Excel2007 สามารถดาวน์โหลดได้ที่เว็บ</t>
  </si>
  <si>
    <t>หรือที่</t>
  </si>
  <si>
    <t>เพื่อให้ครูประจำชั้นจัดทำรายงานคุณภาพห้องเรียน และจัดทำแบบรายงานประจำตัวนักเรียน (ปพ.6) แจ้งผล</t>
  </si>
  <si>
    <t>การเรียนแก่นักเรียน และผู้ปกครองนักเรียนทราบ</t>
  </si>
  <si>
    <t xml:space="preserve">หากพบปัญหาในการใช้งาน หรือมีข้อเสนอแนะใดๆ กรุณาติดต่อ  086-2516021 หรือ  suphinan_si@hotmail.com </t>
  </si>
  <si>
    <t>อ่านก่อนทำ</t>
  </si>
  <si>
    <t>สัดส่วนคะแนนระหว่างเรียน</t>
  </si>
  <si>
    <t>สัดส่วนคะแนนปลายภาค</t>
  </si>
  <si>
    <t>หรือวิธีอื่นตามเหมาะสม</t>
  </si>
  <si>
    <t>2. สัปดาห์ที่ 1-20 เป็นสัปดาห์ในภาคเรียนที่ 1 และสัปดาห์ที่ 21-40 เป็นสัปดาห์ในภาคเรียนที่ 2</t>
  </si>
  <si>
    <t>3. ระบุชื่อเดือน วัน และวันที่ ให้ชัดเจน ตามจำนวนชั่วโมงต่อสัปดาห์ของแต่ละรายวิชา</t>
  </si>
  <si>
    <t>หรือพิจารณาจัดทำตามความเหมาะสมของแต่ละสถานศึกษา</t>
  </si>
  <si>
    <t>1. เลขประจำตัว  ให้กรอกเลขประจำตัวนักเรียนเรียงจากน้อยไปมาก แยกชายหญิง โดยเรียงชายก่อน</t>
  </si>
  <si>
    <t>เช่น 1,2,3,4,5,….199,200 (สำหรับรายวิชาที่กำหนดเรียน 200 ชั่วโมงต่อปี)</t>
  </si>
  <si>
    <t>ถ้าสอนเกิน 1 ชั่วโมงในวันเดียวกัน ให้กรอกลำดับชั่วโมงไว้คนละช่อง และให้ระบุชื่อวันในช่อง "วัน"</t>
  </si>
  <si>
    <t>5. การบันทึกเวลาเรียน</t>
  </si>
  <si>
    <t>5.1 ผู้ที่มาเรียนให้ทำเครื่องหมาย / ในแต่ละช่อง  สำหรับผู้ที่ไม่มาเรียนให้ระบุสาเหตุของการไม่มาเรียน</t>
  </si>
  <si>
    <t>ในแต่ละช่อง  "ป"--ป่วย   "ล"---ลา   "ข"---ขาดเรียน  แล้วแต่กรณี</t>
  </si>
  <si>
    <t>5.2 ถ้านักเรียนย้าย หรือออกจากสถานศึกษาระหว่างปี ให้ทำเครื่องหมาย - หรือขีดเส้นตรง</t>
  </si>
  <si>
    <t>ด้วยหมึกสีแดงตั้งแต่วันออกถึงวันสุดท้ายที่พักการเรียนหรือสิ้นภาคเรียน แล้วแต่กรณี</t>
  </si>
  <si>
    <t>แล้วระบุสาเหตุที่ออกกำกับไว้ด้วย เช่น พักการเรียน  ย้ายไปศึกษาต่อที่อื่น เป็นต้น</t>
  </si>
  <si>
    <t xml:space="preserve">4. ช่องชั่วโมงที่---ให้ระบุลำดับชั่วโมงที่สอนของรายวิชา ตั้งแต่ชั่วโมงที่ 1 จนถึงชั่วโมงสุดท้ายตามที่กำหนด  </t>
  </si>
  <si>
    <t>จำนวนชั่วโมงเรียนต่อตลอดปีหรือภาคเรียนไว้ในหลักสูตรสถานศึกษา โดยกรอกช่องละ 1 ชั่วโมง</t>
  </si>
  <si>
    <t>5.4 ให้รวมจำนวนชั่วโมงที่สอนตลอดปีหรือภาคเรียนแล้วแต่กรณี ในช่อง "เวลาเรียนเต็ม" และ</t>
  </si>
  <si>
    <t xml:space="preserve">5.3 สรุปการมาเรียนของนักเรียนแต่ละคน ในช่อง "มาเรียน"  "ป่วย"  "ลา"  "ขาด" เมื่อสิ้นปีการศึกษา </t>
  </si>
  <si>
    <t>หรือสิ้นภาคเรียน แล้วแต่กรณี</t>
  </si>
  <si>
    <t>คำนวณร้อยละที่มาเรียนของแต่ละคน ลงในช่อง "ร้อยละที่มาเรียน" หากเวลาเรียนไม่ถึง</t>
  </si>
  <si>
    <t>ร้อยละ 80 ของรายวิชานั้น ให้บันทึกด้วยหมึกสีแดง</t>
  </si>
  <si>
    <t>การบันทึกผลการเรียน</t>
  </si>
  <si>
    <t xml:space="preserve"> -</t>
  </si>
  <si>
    <t>6. การบันทึกผลการเรียน มี  3 ลักษณะ คือ</t>
  </si>
  <si>
    <t>6.1 การวัดผลกลางปี  เป็นการบันทึกผลการเรียนระหว่างเรียน และคะแนนสอบปลายภาคเรียนที่ 1</t>
  </si>
  <si>
    <t>6.2 การวัดผลปลายปี  เป็นการบันทึกผลการเรียนระหว่างเรียน และคะแนนสอบปลายภาคเรียนที่ 2</t>
  </si>
  <si>
    <t>6.3 การตัดสินผลการเรียนตลอดปี  นำคะแนนรวมกลางปีและปลายปีมาเพื่อตัดสินผลการเรียน</t>
  </si>
  <si>
    <t>7. ให้บันทึกผลการเรียนตามตัวชี้วัดระหว่างเรียนของแต่ละภาคเรียน และคะแนนสอบปลายภาคเรียน</t>
  </si>
  <si>
    <t xml:space="preserve">ตามสัดส่วนคะแนนระหว่างเรียน : ปลายภาค ที่สถานศึกษากำหนด เช่น 70:30 หรือ 80:20 เป็นต้น </t>
  </si>
  <si>
    <t>7.1 ในช่อง "ข้อที่"  ให้ระบุเลขข้อที่ของตัวชี้วัด หรือเลขที่หน่วยการเรียนที่ทำการวัดและประเมิน</t>
  </si>
  <si>
    <t>7.2 ในช่อง "คะแนนเต็ม"  ให้กำหนดค่าคะแนนเต็มของตัวชี้วัดหรือหน่วยการเรียนที่วัดและประเมินผล</t>
  </si>
  <si>
    <t>7.3 สรุปรวมคะแนนวัดผลระหว่างเรียนและคะแนนสอบปลายภาค เพื่อสรุปรวมคะแนนกลางปี และ</t>
  </si>
  <si>
    <t>คะแนนปลายปี  แล้วตัดสินผลการเรียน</t>
  </si>
  <si>
    <t>ความหมาย</t>
  </si>
  <si>
    <t>ช่วงคะแนนเป็นร้อยละ</t>
  </si>
  <si>
    <t>ดีเยี่ยม</t>
  </si>
  <si>
    <t>ดีมาก</t>
  </si>
  <si>
    <t>ดี</t>
  </si>
  <si>
    <t>ค่อนข้างดี</t>
  </si>
  <si>
    <t>ปานกลาง</t>
  </si>
  <si>
    <t>พอใช้</t>
  </si>
  <si>
    <t>ผ่านเกณฑ์ขั้นต่ำ</t>
  </si>
  <si>
    <t>ต่ำกว่าเกณฑ์</t>
  </si>
  <si>
    <t>9. สัดส่วนคะแนนรายวิชาในแต่ละกลุ่มสาระการเรียนรู้  คะแนนระหว่างเรียน : คะแนนวัดผลปลายภาค</t>
  </si>
  <si>
    <t>คะแนนระหว่างเรียน : คะแนนวัดผลปลายภาค</t>
  </si>
  <si>
    <t>10.1 ให้บันทึกผลการประเมินตามตัวบ่งชี้ของแต่ละข้อ  กำหนดค่าคะแนนเต็ม ลงในช่อง "คะแนนเต็ม"</t>
  </si>
  <si>
    <t>รวมคะแนน แล้วสรุปผลการประเมิน ตามเกณฑ์การตัดสินเป็น 4 ระดับ ซึ่งมีความหมาย</t>
  </si>
  <si>
    <t>และช่วงคะแนนเป็นร้อยละ ดังนี้</t>
  </si>
  <si>
    <t>ระดับผลการประเมิน</t>
  </si>
  <si>
    <t>ผ่าน</t>
  </si>
  <si>
    <t>ไม่ผ่าน</t>
  </si>
  <si>
    <t>10.การบันทึกผลการประเมิน</t>
  </si>
  <si>
    <t xml:space="preserve">8. ระดับผลการเรียนรายวิชา </t>
  </si>
  <si>
    <r>
      <t xml:space="preserve">10.2 สรุปจำนวนนักเรียนที่ได้ผลการประเมินแต่ละระดับ บันทึกในช่องสรุปผลการประเมิน </t>
    </r>
    <r>
      <rPr>
        <sz val="12"/>
        <rFont val="EucrosiaUPC"/>
        <family val="1"/>
      </rPr>
      <t>(หน้าปก ปพ.5)</t>
    </r>
  </si>
  <si>
    <r>
      <t xml:space="preserve">8.2 สรุปจำนวนนักเรียนที่ได้ผลการเรียนแต่ละระดับ บันทึกในช่องสรุปผลการประเมิน </t>
    </r>
    <r>
      <rPr>
        <sz val="14"/>
        <rFont val="EucrosiaUPC"/>
        <family val="1"/>
      </rPr>
      <t>(หน้าปก ปพ.5)</t>
    </r>
  </si>
  <si>
    <t>จัดทำขึ้นโดยใช้โปรแกรม Office2007 SP2</t>
  </si>
  <si>
    <t>แนะนำให้ใช้กับ Office2007 จะทำงานสะดวก รวดเร็ว</t>
  </si>
  <si>
    <t>การประเมินคุณลักษณะอันพึงประสงค์ และการประเมินการอ่าน คิดวิเคราะห์ เขียน</t>
  </si>
  <si>
    <t>ปพ.๕</t>
  </si>
  <si>
    <t>ชื่อครูประจำชั้น</t>
  </si>
  <si>
    <t>ชื่อครูผู้สอน</t>
  </si>
  <si>
    <t>ชื่อหัวหน้ากลุ่มสาระ</t>
  </si>
  <si>
    <t>ชื่อหัวหน้างานวัดผล</t>
  </si>
  <si>
    <t>ชื่อหัวหน้าวิชาการ</t>
  </si>
  <si>
    <t>ชื่อผู้อำนวยการ</t>
  </si>
  <si>
    <t>ทำความเข้าใจ</t>
  </si>
  <si>
    <t>พิมพ์รายงาน</t>
  </si>
  <si>
    <t>รายชื่อนักเรียน</t>
  </si>
  <si>
    <t xml:space="preserve">เพื่อช่วยในการจัดทำรายงานข้อมูลสารสนเทศอย่างเป็นระบบ ถูกต้อง รวดเร็ว และใช้เป็นเอกสารหลักฐานการศึกษา </t>
  </si>
  <si>
    <t>2. อ่านก่อนทำ-----</t>
  </si>
  <si>
    <t>เป็นคำชี้แจงเกี่ยวกับการใช้โปรแกรม แบบ ปพ.5</t>
  </si>
  <si>
    <t>3. นักเรียน--------</t>
  </si>
  <si>
    <t>4. รายงาน1-----</t>
  </si>
  <si>
    <t>5. ปก-----------</t>
  </si>
  <si>
    <t>6. เวลาเรียน--------</t>
  </si>
  <si>
    <t>7. คะแนน1------</t>
  </si>
  <si>
    <t>8. คะแนน2------</t>
  </si>
  <si>
    <t>9. คุณลักษณะ-----</t>
  </si>
  <si>
    <t>สำหรับกรอกคะแนนประเมินคุณลักษณะอันพึงประสงค์ จำนวน 8 ข้อ  18 ตัวบ่งชี้</t>
  </si>
  <si>
    <t>10. คุณลักษณะรายข้อ------</t>
  </si>
  <si>
    <t>11. คิดวิเคราะห์---------</t>
  </si>
  <si>
    <t>12. คิดวิเคราะห์รายข้อ---------</t>
  </si>
  <si>
    <t>13. ตัวชี้วัด----------</t>
  </si>
  <si>
    <t>14. คำอธิบาย-------</t>
  </si>
  <si>
    <t>15. ตัวชี้วัดคุณลักษณะ-------</t>
  </si>
  <si>
    <t>16. ตัวชี้วัดการอ่าน-------</t>
  </si>
  <si>
    <t>17. aboutme------------</t>
  </si>
  <si>
    <t>ประกอบด้วย ชีทงาน  17 ชีทงาน ดังนี้</t>
  </si>
  <si>
    <t>ชีทงานทั้ง 17 ชีทงาน</t>
  </si>
  <si>
    <t>เป็นข้อมูลเกี่ยวกับผู้ออกแบบและพัฒนาโปรแกรม</t>
  </si>
  <si>
    <t>ให้ปริ้นเอกสารตามชีทงานข้างล่างโดยใช้กระดาษ เอ4 เพื่อเข้าเล่มเอกสาร ปพ.5</t>
  </si>
  <si>
    <t>5. ปก</t>
  </si>
  <si>
    <t>6. เวลาเรียน</t>
  </si>
  <si>
    <t>7. คะแนน1</t>
  </si>
  <si>
    <t>8. คะแนน2</t>
  </si>
  <si>
    <t>10. คุณลักษณะรายข้อ</t>
  </si>
  <si>
    <t>12. คิดวิเคราะห์รายข้อ</t>
  </si>
  <si>
    <t>13. ตัวชี้วัด</t>
  </si>
  <si>
    <t>14. คำอธิบาย</t>
  </si>
  <si>
    <t xml:space="preserve">ปก ปพ.5  (1 แผ่น)  </t>
  </si>
  <si>
    <t>บันทึกเวลาเรียน  (7 แผ่น)</t>
  </si>
  <si>
    <t>บันทึกคะแนนภาคเรียนที่ 1  (3 แผ่น)</t>
  </si>
  <si>
    <t>บันทึกคะแนนภาคเรียนที่ 2  (3 แผ่น)</t>
  </si>
  <si>
    <t>ผลประเมินคุณลักษณะฯ รายข้อ  (4 แผ่น)</t>
  </si>
  <si>
    <t>ผลประเมินอ่านคิดวิเคราะห์ รายข้อ  (2 แผ่น)</t>
  </si>
  <si>
    <t>ตัวชี้วัด/ผลการเรียนรู้  (3 แผ่น)</t>
  </si>
  <si>
    <t>คำอธิบายการใช้แบบบันทึกผลการเรียน  (2 แผ่น)</t>
  </si>
  <si>
    <t>ปกหลัง (1 แผ่น) รวมใช้กระดาษทั้งหมด  26 แผ่น</t>
  </si>
  <si>
    <t>กิจกรรมพัฒนาผู้เรียน</t>
  </si>
  <si>
    <t>ดูรายละเอียดเพิ่มเติมที่</t>
  </si>
  <si>
    <t>มาตรฐาน</t>
  </si>
  <si>
    <t>การประเมินผล</t>
  </si>
  <si>
    <t>ภาคเรียนที่ 1</t>
  </si>
  <si>
    <t>ภาคเรียนที่ 2</t>
  </si>
  <si>
    <t xml:space="preserve"> 70 : 30</t>
  </si>
  <si>
    <t xml:space="preserve"> 80 : 20</t>
  </si>
  <si>
    <r>
      <t xml:space="preserve">** </t>
    </r>
    <r>
      <rPr>
        <sz val="16"/>
        <color rgb="FFFF0000"/>
        <rFont val="EucrosiaUPC"/>
        <family val="1"/>
      </rPr>
      <t>ห้ามเปลี่ยนชื่อ Sheet เป็นชื่ออื่น...นะครับ</t>
    </r>
  </si>
  <si>
    <t>100คะแนน</t>
  </si>
  <si>
    <t>แบบบันทึกผลการเรียนประจำรายวิชา</t>
  </si>
  <si>
    <t>ปพ.5-2554 ป.1 ภาษาไทย</t>
  </si>
  <si>
    <t>ปพ.5-2554 ป.1 สังคมศึกษา</t>
  </si>
  <si>
    <t>ปพ.5-2554 ป.5 ภาษาไทย</t>
  </si>
  <si>
    <t>ปพ.5-2554 ป.5 สังคมศึกษา</t>
  </si>
  <si>
    <t xml:space="preserve">ใช้บันทึกข้อมูลเป็นรายวิชา ควรตั้งชื่อไฟล์ใหม่ให้สอดคล้องกับวิชา ระดับชั้นที่สอน และปีการศึกษา   เช่น </t>
  </si>
  <si>
    <t>ปพ.5-2554 ป.1 การงานอาชีพ</t>
  </si>
  <si>
    <t>ปพ.5-2554 ป.5 การงานอาชีพ</t>
  </si>
  <si>
    <t>กำหนดเกณฑ์การประเมินผล</t>
  </si>
  <si>
    <t>1.สัดส่วนคะแนนระหว่างเรียน : คะแนนปลายภาค</t>
  </si>
  <si>
    <t>คะแนนระหว่างเรียน</t>
  </si>
  <si>
    <t>คะแนนปลายภาค</t>
  </si>
  <si>
    <t>2.เกณฑ์ระดับผลการเรียน</t>
  </si>
  <si>
    <t xml:space="preserve">3.เกณฑ์การประเมินคุณลักษณะอันพึงประสงค์ </t>
  </si>
  <si>
    <t>4.เกณฑ์การประเมินการอ่าน คิดวิเคราะห์ เขียน</t>
  </si>
  <si>
    <t>จำนวนนักเรียนที่ได้ระดับผลการเรียน</t>
  </si>
  <si>
    <t>การกำหนดเกณฑ์ระดับผลการเรียน (ทั้งรายวิชาต่างๆ และกิจกรรมผู้เรียน)</t>
  </si>
  <si>
    <t xml:space="preserve"> ** ช่องใดไม่ใช้ให้เว้นว่างไว้ (ลบข้อมูลเดิมออกด้วย)</t>
  </si>
  <si>
    <t>การกำหนดเกณฑ์ระดับผลการประเมินคุณลักษณะอันพึงประสงค์ และการอ่าน คิดวิเคราะห์ เขียน</t>
  </si>
  <si>
    <r>
      <t xml:space="preserve"> ---ระดับผลการเรียน  (</t>
    </r>
    <r>
      <rPr>
        <sz val="16"/>
        <color theme="5" tint="0.59999389629810485"/>
        <rFont val="EucrosiaUPC"/>
        <family val="1"/>
      </rPr>
      <t>ปพ.5 สำหรับรายวิชาต่างๆ</t>
    </r>
    <r>
      <rPr>
        <sz val="16"/>
        <color theme="8" tint="0.79998168889431442"/>
        <rFont val="EucrosiaUPC"/>
        <family val="1"/>
      </rPr>
      <t xml:space="preserve">) </t>
    </r>
    <r>
      <rPr>
        <sz val="16"/>
        <color rgb="FFFFFF00"/>
        <rFont val="EucrosiaUPC"/>
        <family val="1"/>
      </rPr>
      <t>ให้กรอกตัวเลข</t>
    </r>
    <r>
      <rPr>
        <sz val="16"/>
        <color theme="8" tint="0.79998168889431442"/>
        <rFont val="EucrosiaUPC"/>
        <family val="1"/>
      </rPr>
      <t xml:space="preserve">ของระดับผลการเรียนตามที่สถานศึกษากำหนด  </t>
    </r>
    <r>
      <rPr>
        <sz val="16"/>
        <color theme="9" tint="0.39997558519241921"/>
        <rFont val="EucrosiaUPC"/>
        <family val="1"/>
      </rPr>
      <t>(กำหนดได้ไม่เกิน  8 ระดับ)</t>
    </r>
  </si>
  <si>
    <r>
      <t xml:space="preserve"> ---ช่วงคะแนนเป็นร้อยละ  </t>
    </r>
    <r>
      <rPr>
        <sz val="16"/>
        <color rgb="FFFFFF00"/>
        <rFont val="EucrosiaUPC"/>
        <family val="1"/>
      </rPr>
      <t>ให้กรอกตัวเลข</t>
    </r>
    <r>
      <rPr>
        <sz val="16"/>
        <color theme="8" tint="0.79998168889431442"/>
        <rFont val="EucrosiaUPC"/>
        <family val="1"/>
      </rPr>
      <t>ของช่วงคะแนนตามที่สถานศึกษากำหนด (จากค่าคะแนนน้อยไปหาค่าคะแนนมาก)</t>
    </r>
  </si>
  <si>
    <t>4</t>
  </si>
  <si>
    <t>2.5</t>
  </si>
  <si>
    <t>1.5</t>
  </si>
  <si>
    <t>0</t>
  </si>
  <si>
    <t>1</t>
  </si>
  <si>
    <t>2</t>
  </si>
  <si>
    <t>3</t>
  </si>
  <si>
    <t>3.5</t>
  </si>
  <si>
    <t>ผลการประเมินคุณลักษณะอันพึงประสงค์/การอ่านคิดวิเคราะห์และเขียน</t>
  </si>
  <si>
    <t>คุณลักษณะอันพึงประสงค์</t>
  </si>
  <si>
    <t>อ่านคิดวิเคราะห์และเขียน</t>
  </si>
  <si>
    <t>คะแนนเฉลี่ย</t>
  </si>
  <si>
    <t>คะแนนเฉลี่ยทั้งปี</t>
  </si>
  <si>
    <t>3 (ดีเยี่ยม)</t>
  </si>
  <si>
    <t>2 (ดี)</t>
  </si>
  <si>
    <t>1 (ผ่าน)</t>
  </si>
  <si>
    <t>0 (ไม่ผ่าน)</t>
  </si>
  <si>
    <t>คะแนนเฉลี่ยภาคเรียนที่ 1 ภาคเรียนที่ 2 และคะแนนเฉลี่ยทั้งปี</t>
  </si>
  <si>
    <t>จำนวนนักเรียนจำแนกตามระดับผลการเรียน</t>
  </si>
  <si>
    <t>กำหนดเกณฑ์คะแนน</t>
  </si>
  <si>
    <t>8.1 ระดับผลการเรียนรายวิชา  มีความหมายและช่วงคะแนนเป็นร้อยละ ดังนี้</t>
  </si>
  <si>
    <t>ให้เป็นตามที่สถานศึกษากำหนดได้</t>
  </si>
  <si>
    <t>ส่วนราชการ</t>
  </si>
  <si>
    <t>ที่</t>
  </si>
  <si>
    <t>ครู</t>
  </si>
  <si>
    <t>ครูชำนาญการ</t>
  </si>
  <si>
    <t>ครูชำนาญการพิเศษ</t>
  </si>
  <si>
    <t>ครูเชี่ยวชาญ</t>
  </si>
  <si>
    <t>ครูเชี่ยวชาญพิเศษ</t>
  </si>
  <si>
    <t>พนักงานราชการ</t>
  </si>
  <si>
    <t>ครูอัตราจ้าง</t>
  </si>
  <si>
    <t>ตำแหน่งของครูผู้สอน</t>
  </si>
  <si>
    <t>เรื่อง</t>
  </si>
  <si>
    <t>การประเมินการอ่าน คิดวิเคราะห์และเขียน เสร็จสิ้นแล้ว  ข้าพเจ้าจึงรายงานผลการจัดการเรียนรู้ดังเอกสารแบบบันทึก</t>
  </si>
  <si>
    <t>จึงเรียนมาเพื่อโปรดพิจารณา</t>
  </si>
  <si>
    <t>บันทึกเสนอรายงานผล</t>
  </si>
  <si>
    <t>แผนภูมิแสดงผลสัมฤทธิ์</t>
  </si>
  <si>
    <t>แบบสรุปผลการประเมิน</t>
  </si>
  <si>
    <r>
      <t>ระดับประถมศึกษา:</t>
    </r>
    <r>
      <rPr>
        <b/>
        <sz val="16"/>
        <color theme="9" tint="-0.249977111117893"/>
        <rFont val="EucrosiaUPC"/>
        <family val="1"/>
      </rPr>
      <t>วิชาพื้นฐาน/เพิ่มเติม/กิจกรรม</t>
    </r>
  </si>
  <si>
    <r>
      <t xml:space="preserve">                            (</t>
    </r>
    <r>
      <rPr>
        <sz val="16"/>
        <color theme="5" tint="0.59999389629810485"/>
        <rFont val="EucrosiaUPC"/>
        <family val="1"/>
      </rPr>
      <t>ปพ.5 สำหรับกิจกรรมพัฒนาผู้เรียน</t>
    </r>
    <r>
      <rPr>
        <sz val="16"/>
        <color theme="8" tint="0.79998168889431442"/>
        <rFont val="EucrosiaUPC"/>
        <family val="1"/>
      </rPr>
      <t xml:space="preserve">) </t>
    </r>
    <r>
      <rPr>
        <sz val="16"/>
        <color rgb="FFFFFF00"/>
        <rFont val="EucrosiaUPC"/>
        <family val="1"/>
      </rPr>
      <t>ให้กรอกข้อความ</t>
    </r>
    <r>
      <rPr>
        <sz val="16"/>
        <color theme="8" tint="0.79998168889431442"/>
        <rFont val="EucrosiaUPC"/>
        <family val="1"/>
      </rPr>
      <t xml:space="preserve">ของระดับผลการประเมินในช่องระดับผลการเรียนเป็น </t>
    </r>
    <r>
      <rPr>
        <sz val="16"/>
        <color rgb="FFFFFF00"/>
        <rFont val="EucrosiaUPC"/>
        <family val="1"/>
      </rPr>
      <t>ผ่าน</t>
    </r>
    <r>
      <rPr>
        <sz val="16"/>
        <color theme="8" tint="0.79998168889431442"/>
        <rFont val="EucrosiaUPC"/>
        <family val="1"/>
      </rPr>
      <t xml:space="preserve"> และ </t>
    </r>
    <r>
      <rPr>
        <sz val="16"/>
        <color rgb="FFFFFF00"/>
        <rFont val="EucrosiaUPC"/>
        <family val="1"/>
      </rPr>
      <t>ไม่ผ่าน</t>
    </r>
    <r>
      <rPr>
        <sz val="16"/>
        <color theme="8" tint="0.79998168889431442"/>
        <rFont val="EucrosiaUPC"/>
        <family val="1"/>
      </rPr>
      <t xml:space="preserve"> เท่านั้น</t>
    </r>
  </si>
  <si>
    <r>
      <t xml:space="preserve"> ---ความหมาย  </t>
    </r>
    <r>
      <rPr>
        <sz val="16"/>
        <color rgb="FFFFFF00"/>
        <rFont val="EucrosiaUPC"/>
        <family val="1"/>
      </rPr>
      <t>ให้กรอกข้อความ</t>
    </r>
    <r>
      <rPr>
        <sz val="16"/>
        <color theme="8" tint="0.79998168889431442"/>
        <rFont val="EucrosiaUPC"/>
        <family val="1"/>
      </rPr>
      <t>ความหมายของระดับผลการประเมินตามที่สถานศึกษากำหนด</t>
    </r>
  </si>
  <si>
    <r>
      <t xml:space="preserve"> ---ความหมาย  </t>
    </r>
    <r>
      <rPr>
        <sz val="16"/>
        <color rgb="FFFFFF00"/>
        <rFont val="EucrosiaUPC"/>
        <family val="1"/>
      </rPr>
      <t>ให้กรอกข้อความ</t>
    </r>
    <r>
      <rPr>
        <sz val="16"/>
        <color theme="8" tint="0.79998168889431442"/>
        <rFont val="EucrosiaUPC"/>
        <family val="1"/>
      </rPr>
      <t>ความหมายของระดับผลการเรียนตามสถานศึกษากำหนด</t>
    </r>
  </si>
  <si>
    <t>ครูผู้ช่วย</t>
  </si>
  <si>
    <t>นักศึกษาฝึกประสบการณ์ฯ</t>
  </si>
  <si>
    <r>
      <t xml:space="preserve"> ---ระดับผลการประเมิน   </t>
    </r>
    <r>
      <rPr>
        <sz val="16"/>
        <color rgb="FFFFFF00"/>
        <rFont val="EucrosiaUPC"/>
        <family val="1"/>
      </rPr>
      <t>เป็นตัวเลข</t>
    </r>
    <r>
      <rPr>
        <sz val="16"/>
        <color theme="8" tint="0.79998168889431442"/>
        <rFont val="EucrosiaUPC"/>
        <family val="1"/>
      </rPr>
      <t>ของระดับผลการประเมินตามเกณฑ์ 4 ระดับ คือ 0  1  2 และ 3</t>
    </r>
  </si>
  <si>
    <t xml:space="preserve"> (สถานศึกษากำหนดช่วงคะแนนเป็นร้อยละตามเกณฑ์สถานศึกษากำหนด)</t>
  </si>
  <si>
    <t>ม.ค./ก.พ.</t>
  </si>
  <si>
    <t>ก.พ./มี.ค.</t>
  </si>
  <si>
    <t>มี.ค./เม.ย.</t>
  </si>
  <si>
    <t>เม.ย./พ.ค.</t>
  </si>
  <si>
    <t>พ.ค./มิ.ย.</t>
  </si>
  <si>
    <t>มิ.ย./ก.ค.</t>
  </si>
  <si>
    <t>ก.ค./ส.ค.</t>
  </si>
  <si>
    <t>ส.ค./ก.ย.</t>
  </si>
  <si>
    <t>ก.ย./ต.ค.</t>
  </si>
  <si>
    <t>ต.ค./พ.ย.</t>
  </si>
  <si>
    <t>พ.ย./ธ.ค.</t>
  </si>
  <si>
    <t>ธ.ค./ม.ค.</t>
  </si>
  <si>
    <t>ผลการเรียนประจำรายวิชา (ปพ.5) แบบรายงานประกาศผลการประเมิน และแผนภูมิแสดงผลสัมฤทธิ์ทางการเรียน</t>
  </si>
  <si>
    <t>ที่แนบมาพร้อมนี้ เพื่อโปรดพิจารณาอนุมัติผลการเรียนต่อไป</t>
  </si>
  <si>
    <t>กลางปี</t>
  </si>
  <si>
    <t>ผลการเรียนทั้งปี</t>
  </si>
  <si>
    <t>ออก</t>
  </si>
  <si>
    <t>คน</t>
  </si>
  <si>
    <t>จำนวนนักเรียน ออกระหว่างปี</t>
  </si>
  <si>
    <t>จำนวนนักเรียน เมื่อต้นปีการศึกษา</t>
  </si>
  <si>
    <t>จำนวนนักเรียน เมื่อสิ้นปีการศึกษา</t>
  </si>
  <si>
    <t>นักเรียน ต้นปีการศึกษา</t>
  </si>
  <si>
    <t>นักเรียน ออกระหว่างปี</t>
  </si>
  <si>
    <t>นักเรียน สิ้นปีการศึกษา</t>
  </si>
  <si>
    <t>http://www.facebook.com/madoodadi</t>
  </si>
  <si>
    <t>http://madoodadi.wordpress.com/</t>
  </si>
  <si>
    <t>http://www.kroobannok.com/suphi</t>
  </si>
  <si>
    <t>ปลายปี</t>
  </si>
  <si>
    <t>ผลการเรียน</t>
  </si>
  <si>
    <t>ปรับเปลี่ยนช่วงคะแนน</t>
  </si>
  <si>
    <t>สถานศึกษาสามารถ</t>
  </si>
  <si>
    <t>วัดประเมินเป็นรายตัวชี้วัด</t>
  </si>
  <si>
    <t>วัดประเมินเป็นหน่วยการเรียนรู้</t>
  </si>
  <si>
    <r>
      <t xml:space="preserve">แบบรายงานการพัฒนาคุณภาพผู้เรียน ระดับชั้นเรียน (รศ.1+ปพ.6)  
สามารถดาวน์โหลดได้ที่เว็บไซต์  </t>
    </r>
    <r>
      <rPr>
        <sz val="18"/>
        <color theme="0"/>
        <rFont val="EucrosiaUPC"/>
        <family val="1"/>
      </rPr>
      <t>http://madoodadi.wordpress.com/</t>
    </r>
  </si>
  <si>
    <t>บัดนี้ ข้าพเจ้าได้จัดการเรียนรู้รายวิชาดังกล่าวเป็นไปตามกระบวนการซึ่งสอดคล้องกับหลักสูตรสถานศึกษา</t>
  </si>
  <si>
    <t>และหลักสูตรแกนกลางการศึกษาขั้นพื้นฐาน การวัดประเมินผลการเรียนรู้ตามตัวชี้วัด การประเมินคุณลักษณะอันพึงประสงค์</t>
  </si>
  <si>
    <t>ขอขอบคุณ</t>
  </si>
  <si>
    <t>ที่ร่วมใช้ ปพ.5อิเลคทรอนิกส์</t>
  </si>
  <si>
    <t>5.เกณฑ์การประเมินกิจกรรมพัฒนาผู้เรียน</t>
  </si>
  <si>
    <t>แบบ ปพ.๕ อิเลคทรอนิกส์
หลักสูตรแกนกลางการศึกษาขั้นพื้นฐาน ๒๕๕๑</t>
  </si>
  <si>
    <r>
      <t xml:space="preserve">ให้ตรงตามที่เป็นจริง </t>
    </r>
    <r>
      <rPr>
        <sz val="16"/>
        <color rgb="FFC00000"/>
        <rFont val="EucrosiaUPC"/>
        <family val="1"/>
      </rPr>
      <t>(ช่องใดไม่ใช้  ให้เว้นว่างไว้)</t>
    </r>
  </si>
  <si>
    <r>
      <t xml:space="preserve">ลงในแต่ละช่อง  </t>
    </r>
    <r>
      <rPr>
        <sz val="16"/>
        <color rgb="FFFF0000"/>
        <rFont val="EucrosiaUPC"/>
        <family val="1"/>
      </rPr>
      <t>(ช่องใดไม่ใช้  ให้เว้นว่างไว้)</t>
    </r>
  </si>
  <si>
    <t>หน้านี้---ใช้รูปแบบตัวอักษร</t>
  </si>
  <si>
    <t>TH SarabunPSK</t>
  </si>
  <si>
    <t>ปพ.5ปv8.58.02</t>
  </si>
  <si>
    <r>
      <t xml:space="preserve">โปรแกรม ปพ.5ป-2551v8.58.02 </t>
    </r>
    <r>
      <rPr>
        <b/>
        <sz val="14"/>
        <color theme="9" tint="0.79998168889431442"/>
        <rFont val="EucrosiaUPC"/>
        <family val="1"/>
      </rPr>
      <t>(14/02/2558)</t>
    </r>
  </si>
  <si>
    <t>สัดส่วนคะแนน ข้อสอบกลาง</t>
  </si>
  <si>
    <t xml:space="preserve">เลือกรูปแบบการวัดประเมินผล     </t>
  </si>
  <si>
    <t>คะแนนสอบปลายปี</t>
  </si>
  <si>
    <t>ข้อสอบกลาง</t>
  </si>
  <si>
    <t>สถานภาพนักเรียน</t>
  </si>
  <si>
    <t>หนองผือเทพนิมิต</t>
  </si>
  <si>
    <t>สำนักงานเขตพื้นที่การศึกษาประถมศึกษาสกลนคร เขต ๑</t>
  </si>
  <si>
    <t>นาแก้ว</t>
  </si>
  <si>
    <t>โพนนาแก้ว</t>
  </si>
  <si>
    <t>สกลนคร</t>
  </si>
  <si>
    <t>นางสาวอรทัย  ทรงหาคำ</t>
  </si>
  <si>
    <t>5</t>
  </si>
  <si>
    <t>6</t>
  </si>
  <si>
    <t>7</t>
  </si>
  <si>
    <t>8</t>
  </si>
  <si>
    <t>9</t>
  </si>
  <si>
    <t>10</t>
  </si>
  <si>
    <t>นายอังคาร  พึ่งผล</t>
  </si>
  <si>
    <t>คอมพิวเตอร์</t>
  </si>
  <si>
    <t>นางยุภาดี  บรรไพร</t>
  </si>
  <si>
    <t>นายสุปัน  วงษ์อุ่น</t>
  </si>
  <si>
    <t>นางวิยดา  จันทร์พิลา</t>
  </si>
  <si>
    <t>ง 11102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</si>
</sst>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2" x14ac:knownFonts="1">
    <font>
      <sz val="14"/>
      <name val="Cordia New"/>
      <charset val="222"/>
    </font>
    <font>
      <u/>
      <sz val="14"/>
      <color theme="10"/>
      <name val="Cordia New"/>
      <family val="2"/>
    </font>
    <font>
      <sz val="16"/>
      <name val="EucrosiaUPC"/>
      <family val="1"/>
    </font>
    <font>
      <u/>
      <sz val="14"/>
      <color theme="10"/>
      <name val="EucrosiaUPC"/>
      <family val="1"/>
    </font>
    <font>
      <b/>
      <sz val="14"/>
      <name val="EucrosiaUPC"/>
      <family val="1"/>
    </font>
    <font>
      <sz val="14"/>
      <name val="EucrosiaUPC"/>
      <family val="1"/>
    </font>
    <font>
      <sz val="16"/>
      <color theme="6" tint="-0.499984740745262"/>
      <name val="EucrosiaUPC"/>
      <family val="1"/>
    </font>
    <font>
      <b/>
      <sz val="16"/>
      <color theme="4" tint="-0.499984740745262"/>
      <name val="EucrosiaUPC"/>
      <family val="1"/>
    </font>
    <font>
      <sz val="12"/>
      <name val="EucrosiaUPC"/>
      <family val="1"/>
    </font>
    <font>
      <b/>
      <sz val="14"/>
      <name val="Cordia New"/>
      <family val="2"/>
    </font>
    <font>
      <sz val="18"/>
      <color rgb="FFC00000"/>
      <name val="EucrosiaUPC"/>
      <family val="1"/>
    </font>
    <font>
      <sz val="14"/>
      <name val="Cordia New"/>
      <family val="2"/>
    </font>
    <font>
      <sz val="16"/>
      <name val="Cordia New"/>
      <family val="2"/>
    </font>
    <font>
      <u/>
      <sz val="16"/>
      <name val="EucrosiaUPC"/>
      <family val="1"/>
    </font>
    <font>
      <sz val="16"/>
      <color theme="6" tint="-0.249977111117893"/>
      <name val="EucrosiaUPC"/>
      <family val="1"/>
    </font>
    <font>
      <b/>
      <sz val="16"/>
      <name val="EucrosiaUPC"/>
      <family val="1"/>
    </font>
    <font>
      <sz val="10"/>
      <name val="EucrosiaUPC"/>
      <family val="1"/>
    </font>
    <font>
      <b/>
      <sz val="18"/>
      <name val="EucrosiaUPC"/>
      <family val="1"/>
    </font>
    <font>
      <b/>
      <sz val="22"/>
      <name val="EucrosiaUPC"/>
      <family val="1"/>
    </font>
    <font>
      <b/>
      <sz val="24"/>
      <name val="EucrosiaUPC"/>
      <family val="1"/>
    </font>
    <font>
      <sz val="16"/>
      <name val="Wingdings"/>
      <charset val="2"/>
    </font>
    <font>
      <b/>
      <sz val="16"/>
      <color theme="8" tint="0.39997558519241921"/>
      <name val="EucrosiaUPC"/>
      <family val="1"/>
    </font>
    <font>
      <sz val="16"/>
      <color theme="8" tint="0.39997558519241921"/>
      <name val="EucrosiaUPC"/>
      <family val="1"/>
    </font>
    <font>
      <b/>
      <sz val="12"/>
      <name val="EucrosiaUPC"/>
      <family val="1"/>
    </font>
    <font>
      <u/>
      <sz val="14"/>
      <name val="EucrosiaUPC"/>
      <family val="1"/>
    </font>
    <font>
      <sz val="14"/>
      <color theme="7" tint="-0.499984740745262"/>
      <name val="EucrosiaUPC"/>
      <family val="1"/>
    </font>
    <font>
      <sz val="16"/>
      <color theme="8" tint="0.79998168889431442"/>
      <name val="EucrosiaUPC"/>
      <family val="1"/>
    </font>
    <font>
      <sz val="14"/>
      <color theme="6" tint="-0.249977111117893"/>
      <name val="EucrosiaUPC"/>
      <family val="1"/>
    </font>
    <font>
      <sz val="16"/>
      <color theme="10"/>
      <name val="EucrosiaUPC"/>
      <family val="1"/>
    </font>
    <font>
      <sz val="16"/>
      <color theme="6" tint="0.79998168889431442"/>
      <name val="EucrosiaUPC"/>
      <family val="1"/>
    </font>
    <font>
      <sz val="16"/>
      <color theme="2"/>
      <name val="EucrosiaUPC"/>
      <family val="1"/>
    </font>
    <font>
      <sz val="14"/>
      <color theme="2"/>
      <name val="EucrosiaUPC"/>
      <family val="1"/>
    </font>
    <font>
      <sz val="18"/>
      <color theme="2"/>
      <name val="EucrosiaUPC"/>
      <family val="1"/>
    </font>
    <font>
      <sz val="18"/>
      <color theme="0" tint="-4.9989318521683403E-2"/>
      <name val="EucrosiaUPC"/>
      <family val="1"/>
    </font>
    <font>
      <sz val="16"/>
      <color rgb="FFFF0000"/>
      <name val="EucrosiaUPC"/>
      <family val="1"/>
    </font>
    <font>
      <b/>
      <sz val="16"/>
      <color theme="3" tint="-0.249977111117893"/>
      <name val="EucrosiaUPC"/>
      <family val="1"/>
    </font>
    <font>
      <sz val="16"/>
      <color theme="0"/>
      <name val="EucrosiaUPC"/>
      <family val="1"/>
    </font>
    <font>
      <sz val="18"/>
      <color theme="0"/>
      <name val="EucrosiaUPC"/>
      <family val="1"/>
    </font>
    <font>
      <sz val="12"/>
      <color theme="10"/>
      <name val="Consolas"/>
      <family val="3"/>
    </font>
    <font>
      <u/>
      <sz val="16"/>
      <color theme="10"/>
      <name val="EucrosiaUPC"/>
      <family val="1"/>
    </font>
    <font>
      <u/>
      <sz val="12"/>
      <name val="EucrosiaUPC"/>
      <family val="1"/>
    </font>
    <font>
      <sz val="14"/>
      <color theme="6" tint="0.79998168889431442"/>
      <name val="EucrosiaUPC"/>
      <family val="1"/>
    </font>
    <font>
      <sz val="14"/>
      <color theme="10"/>
      <name val="EucrosiaUPC"/>
      <family val="1"/>
    </font>
    <font>
      <sz val="16"/>
      <color rgb="FFFFC000"/>
      <name val="EucrosiaUPC"/>
      <family val="1"/>
    </font>
    <font>
      <sz val="16"/>
      <color theme="9" tint="-0.249977111117893"/>
      <name val="EucrosiaUPC"/>
      <family val="1"/>
    </font>
    <font>
      <u/>
      <sz val="16"/>
      <color rgb="FFFF0000"/>
      <name val="EucrosiaUPC"/>
      <family val="1"/>
    </font>
    <font>
      <sz val="14"/>
      <color theme="9" tint="-0.249977111117893"/>
      <name val="EucrosiaUPC"/>
      <family val="1"/>
    </font>
    <font>
      <b/>
      <sz val="18"/>
      <color theme="8" tint="0.39997558519241921"/>
      <name val="EucrosiaUPC"/>
      <family val="1"/>
    </font>
    <font>
      <sz val="16"/>
      <color rgb="FFC00000"/>
      <name val="EucrosiaUPC"/>
      <family val="1"/>
    </font>
    <font>
      <sz val="14"/>
      <color rgb="FFFF0000"/>
      <name val="Cordia New"/>
      <family val="2"/>
    </font>
    <font>
      <sz val="18"/>
      <name val="EucrosiaUPC"/>
      <family val="1"/>
    </font>
    <font>
      <sz val="18"/>
      <color theme="8" tint="0.79998168889431442"/>
      <name val="EucrosiaUPC"/>
      <family val="1"/>
    </font>
    <font>
      <sz val="18"/>
      <color theme="6" tint="0.79998168889431442"/>
      <name val="EucrosiaUPC"/>
      <family val="1"/>
    </font>
    <font>
      <b/>
      <sz val="11"/>
      <name val="EucrosiaUPC"/>
      <family val="1"/>
    </font>
    <font>
      <sz val="11"/>
      <name val="EucrosiaUPC"/>
      <family val="1"/>
    </font>
    <font>
      <sz val="18"/>
      <color theme="7" tint="0.39997558519241921"/>
      <name val="EucrosiaUPC"/>
      <family val="1"/>
    </font>
    <font>
      <b/>
      <sz val="20"/>
      <color theme="0"/>
      <name val="EucrosiaUPC"/>
      <family val="1"/>
    </font>
    <font>
      <sz val="12"/>
      <name val="Cordia New"/>
      <family val="2"/>
    </font>
    <font>
      <sz val="18"/>
      <color theme="9" tint="0.59999389629810485"/>
      <name val="EucrosiaUPC"/>
      <family val="1"/>
    </font>
    <font>
      <b/>
      <sz val="14"/>
      <color theme="9" tint="0.79998168889431442"/>
      <name val="EucrosiaUPC"/>
      <family val="1"/>
    </font>
    <font>
      <sz val="16"/>
      <color theme="9" tint="0.79998168889431442"/>
      <name val="EucrosiaUPC"/>
      <family val="1"/>
    </font>
    <font>
      <sz val="18"/>
      <color theme="9" tint="0.79998168889431442"/>
      <name val="EucrosiaUPC"/>
      <family val="1"/>
    </font>
    <font>
      <b/>
      <sz val="18"/>
      <color theme="9" tint="0.39997558519241921"/>
      <name val="EucrosiaUPC"/>
      <family val="1"/>
    </font>
    <font>
      <sz val="16"/>
      <color theme="9" tint="0.39997558519241921"/>
      <name val="EucrosiaUPC"/>
      <family val="1"/>
    </font>
    <font>
      <sz val="16"/>
      <color rgb="FFFFFF00"/>
      <name val="EucrosiaUPC"/>
      <family val="1"/>
    </font>
    <font>
      <sz val="16"/>
      <color theme="5" tint="0.59999389629810485"/>
      <name val="EucrosiaUPC"/>
      <family val="1"/>
    </font>
    <font>
      <b/>
      <sz val="16"/>
      <color theme="9" tint="0.39997558519241921"/>
      <name val="EucrosiaUPC"/>
      <family val="1"/>
    </font>
    <font>
      <sz val="20"/>
      <color theme="9" tint="-0.249977111117893"/>
      <name val="EucrosiaUPC"/>
      <family val="1"/>
    </font>
    <font>
      <b/>
      <sz val="18"/>
      <color theme="9" tint="0.79998168889431442"/>
      <name val="EucrosiaUPC"/>
      <family val="1"/>
    </font>
    <font>
      <b/>
      <sz val="16"/>
      <color theme="9" tint="0.79998168889431442"/>
      <name val="EucrosiaUPC"/>
      <family val="1"/>
    </font>
    <font>
      <sz val="16"/>
      <color theme="7" tint="-0.249977111117893"/>
      <name val="EucrosiaUPC"/>
      <family val="1"/>
    </font>
    <font>
      <sz val="18"/>
      <color rgb="FFFF0000"/>
      <name val="EucrosiaUPC"/>
      <family val="1"/>
    </font>
    <font>
      <sz val="16"/>
      <color theme="7" tint="0.79998168889431442"/>
      <name val="EucrosiaUPC"/>
      <family val="1"/>
    </font>
    <font>
      <sz val="16"/>
      <name val="TH SarabunPSK"/>
      <family val="2"/>
    </font>
    <font>
      <b/>
      <sz val="18"/>
      <name val="TH SarabunPSK"/>
      <family val="2"/>
    </font>
    <font>
      <b/>
      <sz val="20"/>
      <color theme="9" tint="-0.249977111117893"/>
      <name val="EucrosiaUPC"/>
      <family val="1"/>
    </font>
    <font>
      <b/>
      <sz val="16"/>
      <color theme="9" tint="-0.249977111117893"/>
      <name val="EucrosiaUPC"/>
      <family val="1"/>
    </font>
    <font>
      <sz val="14"/>
      <color rgb="FFFFFF00"/>
      <name val="EucrosiaUPC"/>
      <family val="1"/>
    </font>
    <font>
      <sz val="12"/>
      <color rgb="FFFFFF00"/>
      <name val="EucrosiaUPC"/>
      <family val="1"/>
    </font>
    <font>
      <sz val="14"/>
      <color rgb="FFFFC000"/>
      <name val="EucrosiaUPC"/>
      <family val="1"/>
    </font>
    <font>
      <b/>
      <sz val="18"/>
      <color theme="2"/>
      <name val="EucrosiaUPC"/>
      <family val="1"/>
    </font>
    <font>
      <sz val="16"/>
      <name val="TH Niramit AS"/>
    </font>
  </fonts>
  <fills count="1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/>
      <right/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88402966399123"/>
      </right>
      <top/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91454817346722"/>
      </right>
      <top/>
      <bottom style="thin">
        <color theme="9" tint="0.39988402966399123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 style="thin">
        <color indexed="64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 style="thin">
        <color theme="9" tint="0.39988402966399123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91454817346722"/>
      </left>
      <right style="thin">
        <color theme="9" tint="0.39991454817346722"/>
      </right>
      <top style="dotted">
        <color theme="9" tint="0.39988402966399123"/>
      </top>
      <bottom style="dotted">
        <color theme="9" tint="0.39988402966399123"/>
      </bottom>
      <diagonal/>
    </border>
    <border>
      <left style="thin">
        <color theme="9" tint="0.39991454817346722"/>
      </left>
      <right style="thin">
        <color theme="9" tint="0.39991454817346722"/>
      </right>
      <top style="dotted">
        <color theme="9" tint="0.39988402966399123"/>
      </top>
      <bottom style="thin">
        <color theme="9" tint="0.39988402966399123"/>
      </bottom>
      <diagonal/>
    </border>
    <border>
      <left style="thin">
        <color indexed="64"/>
      </left>
      <right/>
      <top style="thin">
        <color theme="9" tint="0.59996337778862885"/>
      </top>
      <bottom style="thin">
        <color indexed="64"/>
      </bottom>
      <diagonal/>
    </border>
    <border>
      <left/>
      <right/>
      <top style="thin">
        <color theme="9" tint="0.59996337778862885"/>
      </top>
      <bottom style="thin">
        <color indexed="64"/>
      </bottom>
      <diagonal/>
    </border>
    <border>
      <left/>
      <right style="thin">
        <color indexed="64"/>
      </right>
      <top style="thin">
        <color theme="9" tint="0.5999633777886288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9" tint="0.39994506668294322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 style="thin">
        <color theme="6" tint="0.59996337778862885"/>
      </bottom>
      <diagonal/>
    </border>
    <border>
      <left/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73">
    <xf numFmtId="0" fontId="0" fillId="0" borderId="0" xfId="0"/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0" fontId="5" fillId="0" borderId="3" xfId="0" applyFont="1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2" xfId="0" applyFont="1" applyBorder="1" applyAlignment="1" applyProtection="1">
      <alignment vertical="center"/>
      <protection locked="0" hidden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2" fillId="3" borderId="0" xfId="0" applyFont="1" applyFill="1" applyProtection="1">
      <protection hidden="1"/>
    </xf>
    <xf numFmtId="0" fontId="12" fillId="3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49" fontId="2" fillId="3" borderId="0" xfId="0" applyNumberFormat="1" applyFont="1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49" fontId="2" fillId="3" borderId="0" xfId="0" applyNumberFormat="1" applyFont="1" applyFill="1" applyAlignment="1" applyProtection="1">
      <alignment horizontal="center" vertical="center"/>
      <protection hidden="1"/>
    </xf>
    <xf numFmtId="0" fontId="2" fillId="4" borderId="56" xfId="0" applyFont="1" applyFill="1" applyBorder="1" applyAlignment="1" applyProtection="1">
      <alignment horizontal="left"/>
      <protection locked="0" hidden="1"/>
    </xf>
    <xf numFmtId="0" fontId="2" fillId="4" borderId="59" xfId="0" applyFont="1" applyFill="1" applyBorder="1" applyAlignment="1" applyProtection="1">
      <protection locked="0" hidden="1"/>
    </xf>
    <xf numFmtId="0" fontId="2" fillId="8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2" fillId="0" borderId="0" xfId="0" applyFont="1" applyFill="1" applyAlignment="1" applyProtection="1">
      <alignment horizontal="left"/>
      <protection hidden="1"/>
    </xf>
    <xf numFmtId="0" fontId="2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alignment horizontal="left" indent="2"/>
      <protection hidden="1"/>
    </xf>
    <xf numFmtId="1" fontId="2" fillId="0" borderId="0" xfId="0" applyNumberFormat="1" applyFont="1" applyFill="1" applyAlignment="1" applyProtection="1">
      <alignment horizontal="left"/>
      <protection hidden="1"/>
    </xf>
    <xf numFmtId="0" fontId="13" fillId="0" borderId="0" xfId="0" applyFont="1" applyFill="1" applyAlignment="1" applyProtection="1">
      <alignment horizontal="left"/>
      <protection hidden="1"/>
    </xf>
    <xf numFmtId="0" fontId="13" fillId="0" borderId="0" xfId="0" applyFont="1" applyFill="1" applyAlignment="1" applyProtection="1">
      <protection hidden="1"/>
    </xf>
    <xf numFmtId="0" fontId="5" fillId="0" borderId="0" xfId="0" applyFont="1" applyFill="1" applyAlignment="1" applyProtection="1">
      <alignment horizontal="left"/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2" fillId="0" borderId="1" xfId="0" applyFont="1" applyFill="1" applyBorder="1" applyAlignment="1" applyProtection="1">
      <alignment horizontal="center" vertical="top" wrapText="1"/>
      <protection hidden="1"/>
    </xf>
    <xf numFmtId="0" fontId="16" fillId="0" borderId="0" xfId="0" applyFont="1" applyFill="1" applyProtection="1">
      <protection hidden="1"/>
    </xf>
    <xf numFmtId="2" fontId="5" fillId="0" borderId="0" xfId="0" applyNumberFormat="1" applyFont="1" applyFill="1" applyProtection="1">
      <protection hidden="1"/>
    </xf>
    <xf numFmtId="0" fontId="15" fillId="0" borderId="0" xfId="0" applyFont="1" applyFill="1" applyProtection="1"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0" xfId="0" applyFont="1" applyFill="1" applyProtection="1">
      <protection hidden="1"/>
    </xf>
    <xf numFmtId="0" fontId="13" fillId="0" borderId="0" xfId="0" applyFont="1" applyFill="1" applyAlignment="1" applyProtection="1">
      <alignment horizontal="center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protection hidden="1"/>
    </xf>
    <xf numFmtId="0" fontId="20" fillId="0" borderId="0" xfId="0" applyFont="1" applyFill="1" applyBorder="1" applyAlignment="1" applyProtection="1">
      <protection hidden="1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vertical="center"/>
      <protection locked="0" hidden="1"/>
    </xf>
    <xf numFmtId="0" fontId="5" fillId="0" borderId="1" xfId="0" applyFont="1" applyBorder="1" applyAlignment="1" applyProtection="1">
      <alignment vertical="center"/>
      <protection locked="0" hidden="1"/>
    </xf>
    <xf numFmtId="0" fontId="5" fillId="0" borderId="22" xfId="0" applyFont="1" applyBorder="1" applyAlignment="1" applyProtection="1">
      <alignment horizontal="center" vertical="center"/>
      <protection locked="0" hidden="1"/>
    </xf>
    <xf numFmtId="0" fontId="5" fillId="0" borderId="23" xfId="0" applyFont="1" applyBorder="1" applyAlignment="1" applyProtection="1">
      <alignment horizontal="center" vertical="center"/>
      <protection locked="0" hidden="1"/>
    </xf>
    <xf numFmtId="0" fontId="5" fillId="0" borderId="15" xfId="0" applyFont="1" applyBorder="1" applyAlignment="1" applyProtection="1">
      <alignment horizontal="center" vertical="center"/>
      <protection locked="0" hidden="1"/>
    </xf>
    <xf numFmtId="0" fontId="5" fillId="0" borderId="16" xfId="0" applyFont="1" applyBorder="1" applyAlignment="1" applyProtection="1">
      <alignment horizontal="center" vertical="center"/>
      <protection locked="0" hidden="1"/>
    </xf>
    <xf numFmtId="0" fontId="5" fillId="7" borderId="2" xfId="0" applyFont="1" applyFill="1" applyBorder="1" applyAlignment="1" applyProtection="1">
      <alignment horizontal="center" vertical="center"/>
      <protection hidden="1"/>
    </xf>
    <xf numFmtId="0" fontId="5" fillId="7" borderId="1" xfId="0" applyFont="1" applyFill="1" applyBorder="1" applyAlignment="1" applyProtection="1">
      <alignment horizontal="center" vertical="center"/>
      <protection hidden="1"/>
    </xf>
    <xf numFmtId="0" fontId="4" fillId="7" borderId="11" xfId="0" applyFont="1" applyFill="1" applyBorder="1" applyAlignment="1" applyProtection="1">
      <alignment horizontal="center" vertical="center"/>
      <protection hidden="1"/>
    </xf>
    <xf numFmtId="0" fontId="4" fillId="7" borderId="66" xfId="0" applyFont="1" applyFill="1" applyBorder="1" applyAlignment="1" applyProtection="1">
      <alignment horizontal="center" vertical="center"/>
      <protection hidden="1"/>
    </xf>
    <xf numFmtId="0" fontId="4" fillId="7" borderId="12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vertical="center" shrinkToFit="1"/>
      <protection hidden="1"/>
    </xf>
    <xf numFmtId="0" fontId="5" fillId="6" borderId="3" xfId="0" applyFont="1" applyFill="1" applyBorder="1" applyAlignment="1" applyProtection="1">
      <alignment vertical="center" shrinkToFit="1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5" fillId="0" borderId="66" xfId="0" applyFont="1" applyBorder="1" applyAlignment="1" applyProtection="1">
      <alignment vertical="center"/>
      <protection locked="0"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4" fillId="6" borderId="3" xfId="0" applyFont="1" applyFill="1" applyBorder="1" applyAlignment="1" applyProtection="1">
      <alignment horizontal="center" vertical="center"/>
      <protection hidden="1"/>
    </xf>
    <xf numFmtId="1" fontId="4" fillId="6" borderId="2" xfId="0" applyNumberFormat="1" applyFont="1" applyFill="1" applyBorder="1" applyAlignment="1" applyProtection="1">
      <alignment horizontal="center" vertical="center"/>
      <protection hidden="1"/>
    </xf>
    <xf numFmtId="0" fontId="4" fillId="6" borderId="66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1" fontId="5" fillId="6" borderId="2" xfId="0" applyNumberFormat="1" applyFont="1" applyFill="1" applyBorder="1" applyAlignment="1" applyProtection="1">
      <alignment horizontal="center" vertical="center"/>
      <protection hidden="1"/>
    </xf>
    <xf numFmtId="1" fontId="4" fillId="9" borderId="4" xfId="0" applyNumberFormat="1" applyFont="1" applyFill="1" applyBorder="1" applyAlignment="1" applyProtection="1">
      <alignment horizontal="center" vertical="center"/>
      <protection hidden="1"/>
    </xf>
    <xf numFmtId="0" fontId="5" fillId="6" borderId="3" xfId="0" applyFont="1" applyFill="1" applyBorder="1" applyAlignment="1" applyProtection="1">
      <alignment horizontal="center" vertical="center"/>
      <protection hidden="1"/>
    </xf>
    <xf numFmtId="0" fontId="5" fillId="6" borderId="17" xfId="0" applyFont="1" applyFill="1" applyBorder="1" applyAlignment="1" applyProtection="1">
      <alignment horizontal="center" vertical="center"/>
      <protection hidden="1"/>
    </xf>
    <xf numFmtId="49" fontId="5" fillId="6" borderId="1" xfId="0" applyNumberFormat="1" applyFont="1" applyFill="1" applyBorder="1" applyAlignment="1" applyProtection="1">
      <alignment horizontal="center" vertical="center" shrinkToFit="1"/>
      <protection hidden="1"/>
    </xf>
    <xf numFmtId="187" fontId="5" fillId="0" borderId="1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" fontId="5" fillId="6" borderId="3" xfId="0" applyNumberFormat="1" applyFont="1" applyFill="1" applyBorder="1" applyAlignment="1" applyProtection="1">
      <alignment horizontal="center" vertical="center"/>
      <protection hidden="1"/>
    </xf>
    <xf numFmtId="1" fontId="5" fillId="6" borderId="17" xfId="0" applyNumberFormat="1" applyFont="1" applyFill="1" applyBorder="1" applyAlignment="1" applyProtection="1">
      <alignment horizontal="center" vertical="center"/>
      <protection hidden="1"/>
    </xf>
    <xf numFmtId="1" fontId="5" fillId="6" borderId="1" xfId="0" applyNumberFormat="1" applyFont="1" applyFill="1" applyBorder="1" applyAlignment="1" applyProtection="1">
      <alignment horizontal="center" vertical="center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1" fontId="5" fillId="9" borderId="1" xfId="0" applyNumberFormat="1" applyFont="1" applyFill="1" applyBorder="1" applyAlignment="1" applyProtection="1">
      <alignment horizontal="center" vertical="center"/>
      <protection hidden="1"/>
    </xf>
    <xf numFmtId="1" fontId="5" fillId="0" borderId="1" xfId="0" applyNumberFormat="1" applyFont="1" applyBorder="1" applyAlignment="1" applyProtection="1">
      <alignment horizontal="center" vertical="center"/>
      <protection hidden="1"/>
    </xf>
    <xf numFmtId="0" fontId="2" fillId="9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13" fillId="9" borderId="0" xfId="0" applyFont="1" applyFill="1" applyAlignment="1" applyProtection="1">
      <alignment horizontal="left"/>
      <protection hidden="1"/>
    </xf>
    <xf numFmtId="0" fontId="15" fillId="9" borderId="0" xfId="0" applyFont="1" applyFill="1" applyAlignment="1" applyProtection="1">
      <alignment horizontal="center"/>
      <protection hidden="1"/>
    </xf>
    <xf numFmtId="0" fontId="5" fillId="6" borderId="5" xfId="0" applyFont="1" applyFill="1" applyBorder="1" applyAlignment="1" applyProtection="1">
      <alignment vertical="center" shrinkToFit="1"/>
      <protection hidden="1"/>
    </xf>
    <xf numFmtId="0" fontId="5" fillId="8" borderId="0" xfId="0" applyFont="1" applyFill="1" applyProtection="1">
      <protection hidden="1"/>
    </xf>
    <xf numFmtId="0" fontId="2" fillId="8" borderId="0" xfId="0" applyFont="1" applyFill="1" applyAlignment="1" applyProtection="1">
      <alignment vertical="center"/>
      <protection hidden="1"/>
    </xf>
    <xf numFmtId="0" fontId="2" fillId="10" borderId="0" xfId="0" applyFont="1" applyFill="1" applyProtection="1">
      <protection hidden="1"/>
    </xf>
    <xf numFmtId="0" fontId="2" fillId="10" borderId="0" xfId="0" applyFont="1" applyFill="1" applyAlignment="1" applyProtection="1">
      <alignment vertical="center"/>
      <protection hidden="1"/>
    </xf>
    <xf numFmtId="0" fontId="22" fillId="10" borderId="0" xfId="0" applyFont="1" applyFill="1" applyAlignment="1" applyProtection="1">
      <alignment vertical="center"/>
      <protection hidden="1"/>
    </xf>
    <xf numFmtId="0" fontId="14" fillId="10" borderId="0" xfId="0" applyFont="1" applyFill="1" applyAlignment="1" applyProtection="1">
      <alignment vertical="center"/>
      <protection hidden="1"/>
    </xf>
    <xf numFmtId="0" fontId="21" fillId="10" borderId="0" xfId="0" applyFont="1" applyFill="1" applyAlignment="1" applyProtection="1">
      <alignment vertical="center"/>
      <protection hidden="1"/>
    </xf>
    <xf numFmtId="0" fontId="14" fillId="10" borderId="0" xfId="1" applyFont="1" applyFill="1" applyAlignment="1" applyProtection="1">
      <alignment vertical="center"/>
      <protection hidden="1"/>
    </xf>
    <xf numFmtId="0" fontId="26" fillId="10" borderId="0" xfId="0" applyFont="1" applyFill="1" applyAlignment="1" applyProtection="1">
      <alignment vertical="center"/>
      <protection hidden="1"/>
    </xf>
    <xf numFmtId="0" fontId="27" fillId="3" borderId="0" xfId="0" applyFont="1" applyFill="1" applyAlignment="1" applyProtection="1">
      <alignment horizontal="right"/>
      <protection hidden="1"/>
    </xf>
    <xf numFmtId="0" fontId="28" fillId="2" borderId="89" xfId="1" applyFont="1" applyFill="1" applyBorder="1" applyAlignment="1" applyProtection="1">
      <protection hidden="1"/>
    </xf>
    <xf numFmtId="0" fontId="2" fillId="2" borderId="89" xfId="0" applyFont="1" applyFill="1" applyBorder="1" applyProtection="1">
      <protection hidden="1"/>
    </xf>
    <xf numFmtId="0" fontId="2" fillId="8" borderId="90" xfId="0" applyFont="1" applyFill="1" applyBorder="1" applyProtection="1">
      <protection hidden="1"/>
    </xf>
    <xf numFmtId="0" fontId="2" fillId="8" borderId="0" xfId="0" applyFont="1" applyFill="1"/>
    <xf numFmtId="0" fontId="5" fillId="8" borderId="0" xfId="0" applyFont="1" applyFill="1"/>
    <xf numFmtId="0" fontId="5" fillId="8" borderId="0" xfId="0" applyFont="1" applyFill="1" applyAlignment="1">
      <alignment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91" xfId="0" applyFont="1" applyFill="1" applyBorder="1" applyAlignment="1">
      <alignment vertical="center"/>
    </xf>
    <xf numFmtId="0" fontId="5" fillId="8" borderId="92" xfId="0" applyFont="1" applyFill="1" applyBorder="1"/>
    <xf numFmtId="0" fontId="5" fillId="8" borderId="92" xfId="0" applyFont="1" applyFill="1" applyBorder="1" applyAlignment="1">
      <alignment vertical="center"/>
    </xf>
    <xf numFmtId="0" fontId="6" fillId="8" borderId="92" xfId="0" applyFont="1" applyFill="1" applyBorder="1" applyAlignment="1">
      <alignment vertical="center"/>
    </xf>
    <xf numFmtId="0" fontId="5" fillId="8" borderId="91" xfId="0" applyFont="1" applyFill="1" applyBorder="1"/>
    <xf numFmtId="0" fontId="15" fillId="8" borderId="0" xfId="0" applyFont="1" applyFill="1" applyAlignment="1" applyProtection="1">
      <alignment horizontal="center"/>
      <protection hidden="1"/>
    </xf>
    <xf numFmtId="0" fontId="2" fillId="8" borderId="0" xfId="0" applyFont="1" applyFill="1" applyAlignment="1" applyProtection="1">
      <alignment horizontal="left"/>
      <protection hidden="1"/>
    </xf>
    <xf numFmtId="0" fontId="5" fillId="8" borderId="0" xfId="0" applyFont="1" applyFill="1" applyAlignment="1" applyProtection="1">
      <alignment horizontal="left"/>
      <protection hidden="1"/>
    </xf>
    <xf numFmtId="0" fontId="16" fillId="8" borderId="0" xfId="0" applyFont="1" applyFill="1" applyProtection="1">
      <protection hidden="1"/>
    </xf>
    <xf numFmtId="0" fontId="5" fillId="10" borderId="0" xfId="0" applyFont="1" applyFill="1" applyAlignment="1" applyProtection="1">
      <alignment vertical="center"/>
      <protection hidden="1"/>
    </xf>
    <xf numFmtId="0" fontId="33" fillId="10" borderId="0" xfId="1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8" fillId="2" borderId="0" xfId="1" applyFont="1" applyFill="1" applyAlignment="1" applyProtection="1">
      <alignment vertical="center"/>
      <protection hidden="1"/>
    </xf>
    <xf numFmtId="0" fontId="2" fillId="10" borderId="0" xfId="0" applyFont="1" applyFill="1"/>
    <xf numFmtId="0" fontId="2" fillId="10" borderId="0" xfId="0" applyFont="1" applyFill="1" applyAlignment="1">
      <alignment horizontal="center" vertical="center"/>
    </xf>
    <xf numFmtId="0" fontId="7" fillId="10" borderId="21" xfId="0" applyFont="1" applyFill="1" applyBorder="1" applyAlignment="1">
      <alignment horizontal="left" vertical="center"/>
    </xf>
    <xf numFmtId="0" fontId="10" fillId="10" borderId="0" xfId="0" applyFont="1" applyFill="1"/>
    <xf numFmtId="0" fontId="5" fillId="10" borderId="0" xfId="0" applyFont="1" applyFill="1"/>
    <xf numFmtId="0" fontId="5" fillId="10" borderId="0" xfId="0" applyFont="1" applyFill="1" applyAlignment="1">
      <alignment vertical="center"/>
    </xf>
    <xf numFmtId="0" fontId="2" fillId="10" borderId="0" xfId="0" applyFont="1" applyFill="1" applyBorder="1" applyProtection="1">
      <protection hidden="1"/>
    </xf>
    <xf numFmtId="0" fontId="5" fillId="10" borderId="0" xfId="0" applyFont="1" applyFill="1" applyBorder="1" applyAlignment="1" applyProtection="1">
      <alignment vertical="center"/>
      <protection hidden="1"/>
    </xf>
    <xf numFmtId="0" fontId="5" fillId="10" borderId="0" xfId="0" applyFont="1" applyFill="1" applyBorder="1" applyProtection="1">
      <protection hidden="1"/>
    </xf>
    <xf numFmtId="0" fontId="5" fillId="10" borderId="0" xfId="0" applyFont="1" applyFill="1" applyBorder="1" applyAlignment="1" applyProtection="1">
      <protection hidden="1"/>
    </xf>
    <xf numFmtId="0" fontId="2" fillId="3" borderId="0" xfId="0" applyFont="1" applyFill="1" applyBorder="1" applyProtection="1"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 shrinkToFit="1"/>
      <protection hidden="1"/>
    </xf>
    <xf numFmtId="0" fontId="5" fillId="8" borderId="0" xfId="0" applyFont="1" applyFill="1" applyAlignment="1" applyProtection="1">
      <alignment vertical="center"/>
      <protection hidden="1"/>
    </xf>
    <xf numFmtId="0" fontId="5" fillId="8" borderId="0" xfId="0" applyFont="1" applyFill="1" applyAlignment="1" applyProtection="1">
      <alignment horizontal="center" vertical="center"/>
      <protection hidden="1"/>
    </xf>
    <xf numFmtId="0" fontId="5" fillId="8" borderId="0" xfId="0" applyFont="1" applyFill="1" applyBorder="1" applyAlignment="1" applyProtection="1">
      <alignment vertical="center"/>
      <protection hidden="1"/>
    </xf>
    <xf numFmtId="0" fontId="5" fillId="8" borderId="0" xfId="0" applyFont="1" applyFill="1" applyBorder="1" applyAlignment="1" applyProtection="1">
      <alignment horizontal="center" vertical="center"/>
      <protection hidden="1"/>
    </xf>
    <xf numFmtId="0" fontId="5" fillId="10" borderId="0" xfId="0" applyFont="1" applyFill="1" applyAlignment="1" applyProtection="1">
      <alignment horizontal="center" vertical="center"/>
      <protection hidden="1"/>
    </xf>
    <xf numFmtId="0" fontId="5" fillId="10" borderId="0" xfId="0" applyFont="1" applyFill="1" applyBorder="1" applyAlignment="1" applyProtection="1">
      <alignment horizontal="center" vertical="center"/>
      <protection hidden="1"/>
    </xf>
    <xf numFmtId="0" fontId="5" fillId="11" borderId="1" xfId="0" applyFont="1" applyFill="1" applyBorder="1" applyAlignment="1" applyProtection="1">
      <alignment vertical="center"/>
      <protection hidden="1"/>
    </xf>
    <xf numFmtId="0" fontId="5" fillId="11" borderId="1" xfId="0" applyFont="1" applyFill="1" applyBorder="1" applyAlignment="1" applyProtection="1">
      <alignment vertical="center" shrinkToFit="1"/>
      <protection hidden="1"/>
    </xf>
    <xf numFmtId="0" fontId="5" fillId="11" borderId="3" xfId="0" applyFont="1" applyFill="1" applyBorder="1" applyAlignment="1" applyProtection="1">
      <alignment vertical="center" shrinkToFit="1"/>
      <protection hidden="1"/>
    </xf>
    <xf numFmtId="0" fontId="5" fillId="11" borderId="24" xfId="0" applyFont="1" applyFill="1" applyBorder="1" applyAlignment="1" applyProtection="1">
      <alignment horizontal="center" vertical="center"/>
      <protection hidden="1"/>
    </xf>
    <xf numFmtId="0" fontId="5" fillId="11" borderId="28" xfId="0" applyFont="1" applyFill="1" applyBorder="1" applyAlignment="1" applyProtection="1">
      <alignment horizontal="center" vertical="center"/>
      <protection hidden="1"/>
    </xf>
    <xf numFmtId="0" fontId="5" fillId="11" borderId="32" xfId="0" applyFont="1" applyFill="1" applyBorder="1" applyAlignment="1" applyProtection="1">
      <alignment horizontal="center" vertical="center"/>
      <protection hidden="1"/>
    </xf>
    <xf numFmtId="0" fontId="8" fillId="0" borderId="30" xfId="0" applyFont="1" applyFill="1" applyBorder="1" applyAlignment="1" applyProtection="1">
      <alignment horizontal="center" vertical="center" textRotation="90"/>
      <protection locked="0" hidden="1"/>
    </xf>
    <xf numFmtId="0" fontId="8" fillId="0" borderId="31" xfId="0" applyFont="1" applyFill="1" applyBorder="1" applyAlignment="1" applyProtection="1">
      <alignment horizontal="center" vertical="center" textRotation="90"/>
      <protection locked="0" hidden="1"/>
    </xf>
    <xf numFmtId="0" fontId="8" fillId="0" borderId="40" xfId="0" applyFont="1" applyFill="1" applyBorder="1" applyAlignment="1" applyProtection="1">
      <alignment horizontal="center" vertical="center" textRotation="90"/>
      <protection locked="0" hidden="1"/>
    </xf>
    <xf numFmtId="0" fontId="8" fillId="0" borderId="36" xfId="0" applyFont="1" applyFill="1" applyBorder="1" applyAlignment="1" applyProtection="1">
      <alignment horizontal="center" vertical="center" textRotation="90"/>
      <protection locked="0" hidden="1"/>
    </xf>
    <xf numFmtId="0" fontId="8" fillId="0" borderId="35" xfId="0" applyFont="1" applyFill="1" applyBorder="1" applyAlignment="1" applyProtection="1">
      <alignment horizontal="center" vertical="center" textRotation="90"/>
      <protection locked="0" hidden="1"/>
    </xf>
    <xf numFmtId="0" fontId="5" fillId="0" borderId="26" xfId="0" applyFont="1" applyFill="1" applyBorder="1" applyAlignment="1" applyProtection="1">
      <alignment horizontal="center" vertical="center"/>
      <protection locked="0" hidden="1"/>
    </xf>
    <xf numFmtId="0" fontId="5" fillId="0" borderId="27" xfId="0" applyFont="1" applyFill="1" applyBorder="1" applyAlignment="1" applyProtection="1">
      <alignment horizontal="center" vertical="center"/>
      <protection locked="0" hidden="1"/>
    </xf>
    <xf numFmtId="0" fontId="5" fillId="0" borderId="34" xfId="0" applyFont="1" applyFill="1" applyBorder="1" applyAlignment="1" applyProtection="1">
      <alignment horizontal="center" vertical="center"/>
      <protection locked="0" hidden="1"/>
    </xf>
    <xf numFmtId="0" fontId="5" fillId="0" borderId="49" xfId="0" applyFont="1" applyFill="1" applyBorder="1" applyAlignment="1" applyProtection="1">
      <alignment horizontal="center" vertical="center"/>
      <protection locked="0" hidden="1"/>
    </xf>
    <xf numFmtId="0" fontId="5" fillId="0" borderId="48" xfId="0" applyFont="1" applyFill="1" applyBorder="1" applyAlignment="1" applyProtection="1">
      <alignment horizontal="center" vertical="center"/>
      <protection locked="0" hidden="1"/>
    </xf>
    <xf numFmtId="0" fontId="5" fillId="0" borderId="30" xfId="0" applyFont="1" applyFill="1" applyBorder="1" applyAlignment="1" applyProtection="1">
      <alignment horizontal="center" vertical="center"/>
      <protection locked="0" hidden="1"/>
    </xf>
    <xf numFmtId="0" fontId="5" fillId="0" borderId="31" xfId="0" applyFont="1" applyFill="1" applyBorder="1" applyAlignment="1" applyProtection="1">
      <alignment horizontal="center" vertical="center"/>
      <protection locked="0" hidden="1"/>
    </xf>
    <xf numFmtId="0" fontId="5" fillId="0" borderId="35" xfId="0" applyFont="1" applyFill="1" applyBorder="1" applyAlignment="1" applyProtection="1">
      <alignment horizontal="center" vertical="center"/>
      <protection locked="0" hidden="1"/>
    </xf>
    <xf numFmtId="0" fontId="5" fillId="0" borderId="40" xfId="0" applyFont="1" applyFill="1" applyBorder="1" applyAlignment="1" applyProtection="1">
      <alignment horizontal="center" vertical="center"/>
      <protection locked="0" hidden="1"/>
    </xf>
    <xf numFmtId="0" fontId="5" fillId="0" borderId="36" xfId="0" applyFont="1" applyFill="1" applyBorder="1" applyAlignment="1" applyProtection="1">
      <alignment horizontal="center" vertical="center"/>
      <protection locked="0" hidden="1"/>
    </xf>
    <xf numFmtId="0" fontId="5" fillId="11" borderId="1" xfId="0" applyFont="1" applyFill="1" applyBorder="1" applyAlignment="1" applyProtection="1">
      <alignment horizontal="center" vertical="center"/>
      <protection hidden="1"/>
    </xf>
    <xf numFmtId="0" fontId="5" fillId="11" borderId="50" xfId="0" applyFont="1" applyFill="1" applyBorder="1" applyAlignment="1" applyProtection="1">
      <alignment horizontal="center" vertical="center"/>
      <protection hidden="1"/>
    </xf>
    <xf numFmtId="0" fontId="5" fillId="11" borderId="51" xfId="0" applyFont="1" applyFill="1" applyBorder="1" applyAlignment="1" applyProtection="1">
      <alignment horizontal="center" vertical="center"/>
      <protection hidden="1"/>
    </xf>
    <xf numFmtId="2" fontId="5" fillId="11" borderId="51" xfId="0" applyNumberFormat="1" applyFont="1" applyFill="1" applyBorder="1" applyAlignment="1" applyProtection="1">
      <alignment horizontal="center" vertical="center"/>
      <protection hidden="1"/>
    </xf>
    <xf numFmtId="0" fontId="5" fillId="11" borderId="52" xfId="0" applyFont="1" applyFill="1" applyBorder="1" applyAlignment="1" applyProtection="1">
      <alignment vertical="center"/>
      <protection locked="0" hidden="1"/>
    </xf>
    <xf numFmtId="0" fontId="5" fillId="11" borderId="53" xfId="0" applyFont="1" applyFill="1" applyBorder="1" applyAlignment="1" applyProtection="1">
      <alignment horizontal="center" vertical="center"/>
      <protection hidden="1"/>
    </xf>
    <xf numFmtId="2" fontId="5" fillId="11" borderId="28" xfId="0" applyNumberFormat="1" applyFont="1" applyFill="1" applyBorder="1" applyAlignment="1" applyProtection="1">
      <alignment horizontal="center" vertical="center"/>
      <protection hidden="1"/>
    </xf>
    <xf numFmtId="0" fontId="5" fillId="11" borderId="54" xfId="0" applyFont="1" applyFill="1" applyBorder="1" applyAlignment="1" applyProtection="1">
      <alignment vertical="center"/>
      <protection locked="0" hidden="1"/>
    </xf>
    <xf numFmtId="0" fontId="5" fillId="11" borderId="55" xfId="0" applyFont="1" applyFill="1" applyBorder="1" applyAlignment="1" applyProtection="1">
      <alignment horizontal="center" vertical="center"/>
      <protection hidden="1"/>
    </xf>
    <xf numFmtId="2" fontId="5" fillId="11" borderId="32" xfId="0" applyNumberFormat="1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Alignment="1" applyProtection="1">
      <alignment horizontal="center" vertical="center"/>
      <protection hidden="1"/>
    </xf>
    <xf numFmtId="0" fontId="4" fillId="10" borderId="0" xfId="0" applyFont="1" applyFill="1" applyAlignment="1" applyProtection="1">
      <alignment vertical="center"/>
      <protection hidden="1"/>
    </xf>
    <xf numFmtId="0" fontId="36" fillId="10" borderId="0" xfId="0" applyFont="1" applyFill="1" applyBorder="1" applyAlignment="1" applyProtection="1">
      <alignment wrapText="1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Border="1" applyProtection="1">
      <protection hidden="1"/>
    </xf>
    <xf numFmtId="0" fontId="2" fillId="9" borderId="0" xfId="0" applyFont="1" applyFill="1" applyBorder="1" applyProtection="1">
      <protection hidden="1"/>
    </xf>
    <xf numFmtId="0" fontId="2" fillId="0" borderId="0" xfId="0" applyFont="1" applyBorder="1" applyProtection="1">
      <protection hidden="1"/>
    </xf>
    <xf numFmtId="0" fontId="13" fillId="0" borderId="0" xfId="0" applyFont="1" applyFill="1" applyBorder="1" applyAlignment="1" applyProtection="1">
      <alignment horizontal="left"/>
      <protection hidden="1"/>
    </xf>
    <xf numFmtId="0" fontId="2" fillId="12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13" fillId="8" borderId="0" xfId="0" applyFont="1" applyFill="1" applyAlignment="1" applyProtection="1">
      <alignment horizontal="left"/>
      <protection hidden="1"/>
    </xf>
    <xf numFmtId="0" fontId="34" fillId="0" borderId="0" xfId="0" applyFont="1" applyFill="1" applyBorder="1" applyProtection="1">
      <protection hidden="1"/>
    </xf>
    <xf numFmtId="0" fontId="2" fillId="8" borderId="0" xfId="0" applyFont="1" applyFill="1" applyBorder="1" applyProtection="1">
      <protection hidden="1"/>
    </xf>
    <xf numFmtId="0" fontId="30" fillId="10" borderId="0" xfId="0" applyFont="1" applyFill="1" applyProtection="1">
      <protection hidden="1"/>
    </xf>
    <xf numFmtId="0" fontId="31" fillId="10" borderId="0" xfId="0" applyFont="1" applyFill="1" applyProtection="1">
      <protection hidden="1"/>
    </xf>
    <xf numFmtId="0" fontId="30" fillId="10" borderId="0" xfId="0" applyFont="1" applyFill="1" applyAlignment="1" applyProtection="1">
      <alignment vertical="center"/>
      <protection hidden="1"/>
    </xf>
    <xf numFmtId="0" fontId="36" fillId="10" borderId="0" xfId="0" applyFont="1" applyFill="1" applyBorder="1" applyAlignment="1" applyProtection="1">
      <alignment vertical="center"/>
      <protection hidden="1"/>
    </xf>
    <xf numFmtId="0" fontId="44" fillId="0" borderId="0" xfId="0" applyFont="1" applyFill="1" applyBorder="1" applyProtection="1"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Fill="1" applyBorder="1" applyProtection="1">
      <protection hidden="1"/>
    </xf>
    <xf numFmtId="0" fontId="5" fillId="0" borderId="0" xfId="0" applyFont="1" applyProtection="1">
      <protection hidden="1"/>
    </xf>
    <xf numFmtId="0" fontId="47" fillId="10" borderId="0" xfId="1" applyFont="1" applyFill="1" applyAlignment="1" applyProtection="1">
      <alignment vertical="center"/>
      <protection hidden="1"/>
    </xf>
    <xf numFmtId="0" fontId="13" fillId="8" borderId="0" xfId="0" applyFont="1" applyFill="1" applyBorder="1" applyAlignment="1" applyProtection="1">
      <alignment horizontal="left" vertical="center"/>
      <protection hidden="1"/>
    </xf>
    <xf numFmtId="0" fontId="5" fillId="0" borderId="30" xfId="0" applyFont="1" applyFill="1" applyBorder="1" applyAlignment="1" applyProtection="1">
      <alignment horizontal="center" vertical="center" textRotation="90" shrinkToFit="1"/>
      <protection locked="0" hidden="1"/>
    </xf>
    <xf numFmtId="0" fontId="5" fillId="0" borderId="31" xfId="0" applyFont="1" applyFill="1" applyBorder="1" applyAlignment="1" applyProtection="1">
      <alignment horizontal="center" vertical="center" textRotation="90" shrinkToFit="1"/>
      <protection locked="0" hidden="1"/>
    </xf>
    <xf numFmtId="0" fontId="5" fillId="0" borderId="40" xfId="0" applyFont="1" applyFill="1" applyBorder="1" applyAlignment="1" applyProtection="1">
      <alignment horizontal="center" vertical="center" textRotation="90" shrinkToFit="1"/>
      <protection locked="0" hidden="1"/>
    </xf>
    <xf numFmtId="0" fontId="5" fillId="0" borderId="36" xfId="0" applyFont="1" applyFill="1" applyBorder="1" applyAlignment="1" applyProtection="1">
      <alignment horizontal="center" vertical="center" textRotation="90" shrinkToFit="1"/>
      <protection locked="0" hidden="1"/>
    </xf>
    <xf numFmtId="0" fontId="5" fillId="0" borderId="35" xfId="0" applyFont="1" applyFill="1" applyBorder="1" applyAlignment="1" applyProtection="1">
      <alignment horizontal="center" vertical="center" textRotation="90" shrinkToFit="1"/>
      <protection locked="0" hidden="1"/>
    </xf>
    <xf numFmtId="0" fontId="5" fillId="0" borderId="43" xfId="0" applyFont="1" applyFill="1" applyBorder="1" applyAlignment="1" applyProtection="1">
      <alignment horizontal="center" vertical="center" textRotation="90" shrinkToFit="1"/>
      <protection locked="0" hidden="1"/>
    </xf>
    <xf numFmtId="0" fontId="5" fillId="0" borderId="44" xfId="0" applyFont="1" applyFill="1" applyBorder="1" applyAlignment="1" applyProtection="1">
      <alignment horizontal="center" vertical="center" textRotation="90" shrinkToFit="1"/>
      <protection locked="0" hidden="1"/>
    </xf>
    <xf numFmtId="0" fontId="5" fillId="0" borderId="45" xfId="0" applyFont="1" applyFill="1" applyBorder="1" applyAlignment="1" applyProtection="1">
      <alignment horizontal="center" vertical="center" textRotation="90" shrinkToFit="1"/>
      <protection locked="0" hidden="1"/>
    </xf>
    <xf numFmtId="0" fontId="5" fillId="0" borderId="46" xfId="0" applyFont="1" applyFill="1" applyBorder="1" applyAlignment="1" applyProtection="1">
      <alignment horizontal="center" vertical="center" textRotation="90" shrinkToFit="1"/>
      <protection locked="0" hidden="1"/>
    </xf>
    <xf numFmtId="0" fontId="5" fillId="0" borderId="47" xfId="0" applyFont="1" applyFill="1" applyBorder="1" applyAlignment="1" applyProtection="1">
      <alignment horizontal="center" vertical="center" textRotation="90" shrinkToFit="1"/>
      <protection locked="0" hidden="1"/>
    </xf>
    <xf numFmtId="0" fontId="36" fillId="13" borderId="56" xfId="0" applyFont="1" applyFill="1" applyBorder="1" applyAlignment="1" applyProtection="1">
      <alignment horizontal="left"/>
      <protection hidden="1"/>
    </xf>
    <xf numFmtId="0" fontId="5" fillId="10" borderId="0" xfId="0" applyFont="1" applyFill="1" applyProtection="1"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49" fillId="0" borderId="0" xfId="0" applyFont="1" applyProtection="1">
      <protection hidden="1"/>
    </xf>
    <xf numFmtId="0" fontId="13" fillId="8" borderId="0" xfId="0" applyFont="1" applyFill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5" fillId="9" borderId="0" xfId="0" applyFont="1" applyFill="1" applyAlignment="1" applyProtection="1">
      <alignment wrapText="1"/>
      <protection hidden="1"/>
    </xf>
    <xf numFmtId="0" fontId="24" fillId="9" borderId="0" xfId="0" applyFont="1" applyFill="1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5" fillId="9" borderId="79" xfId="0" applyFont="1" applyFill="1" applyBorder="1" applyAlignment="1" applyProtection="1">
      <alignment horizontal="center" wrapText="1"/>
      <protection hidden="1"/>
    </xf>
    <xf numFmtId="0" fontId="5" fillId="9" borderId="80" xfId="0" applyFont="1" applyFill="1" applyBorder="1" applyAlignment="1" applyProtection="1">
      <alignment horizontal="center" wrapText="1"/>
      <protection hidden="1"/>
    </xf>
    <xf numFmtId="0" fontId="5" fillId="0" borderId="79" xfId="0" applyFont="1" applyFill="1" applyBorder="1" applyAlignment="1" applyProtection="1">
      <alignment horizontal="left" vertical="center" wrapText="1"/>
      <protection hidden="1"/>
    </xf>
    <xf numFmtId="0" fontId="5" fillId="0" borderId="80" xfId="0" applyFont="1" applyFill="1" applyBorder="1" applyAlignment="1" applyProtection="1">
      <alignment horizontal="left" vertical="center" wrapText="1"/>
      <protection hidden="1"/>
    </xf>
    <xf numFmtId="0" fontId="5" fillId="0" borderId="72" xfId="0" applyFont="1" applyFill="1" applyBorder="1" applyAlignment="1" applyProtection="1">
      <alignment horizontal="left" vertical="center" wrapText="1"/>
      <protection hidden="1"/>
    </xf>
    <xf numFmtId="0" fontId="5" fillId="0" borderId="73" xfId="0" applyFont="1" applyFill="1" applyBorder="1" applyAlignment="1" applyProtection="1">
      <alignment horizontal="left" vertical="center" wrapText="1"/>
      <protection hidden="1"/>
    </xf>
    <xf numFmtId="0" fontId="5" fillId="0" borderId="70" xfId="0" applyFont="1" applyBorder="1" applyAlignment="1" applyProtection="1">
      <protection hidden="1"/>
    </xf>
    <xf numFmtId="0" fontId="5" fillId="0" borderId="71" xfId="0" applyFont="1" applyBorder="1" applyAlignment="1" applyProtection="1">
      <protection hidden="1"/>
    </xf>
    <xf numFmtId="0" fontId="5" fillId="0" borderId="73" xfId="0" applyFont="1" applyBorder="1" applyAlignment="1" applyProtection="1">
      <alignment wrapText="1"/>
      <protection hidden="1"/>
    </xf>
    <xf numFmtId="0" fontId="5" fillId="0" borderId="73" xfId="0" applyFont="1" applyBorder="1" applyAlignment="1" applyProtection="1">
      <protection hidden="1"/>
    </xf>
    <xf numFmtId="0" fontId="5" fillId="0" borderId="79" xfId="0" applyFont="1" applyBorder="1" applyProtection="1">
      <protection hidden="1"/>
    </xf>
    <xf numFmtId="0" fontId="5" fillId="0" borderId="80" xfId="0" applyFont="1" applyFill="1" applyBorder="1" applyAlignment="1" applyProtection="1">
      <alignment wrapText="1"/>
      <protection hidden="1"/>
    </xf>
    <xf numFmtId="0" fontId="5" fillId="0" borderId="73" xfId="0" applyFont="1" applyFill="1" applyBorder="1" applyAlignment="1" applyProtection="1">
      <alignment wrapText="1"/>
      <protection hidden="1"/>
    </xf>
    <xf numFmtId="0" fontId="5" fillId="0" borderId="81" xfId="0" applyFont="1" applyFill="1" applyBorder="1" applyAlignment="1" applyProtection="1">
      <alignment horizontal="left" vertical="center" wrapText="1"/>
      <protection hidden="1"/>
    </xf>
    <xf numFmtId="0" fontId="5" fillId="0" borderId="82" xfId="0" applyFont="1" applyFill="1" applyBorder="1" applyAlignment="1" applyProtection="1">
      <alignment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5" fillId="9" borderId="74" xfId="0" applyFont="1" applyFill="1" applyBorder="1" applyAlignment="1" applyProtection="1">
      <alignment horizontal="center" wrapText="1"/>
      <protection hidden="1"/>
    </xf>
    <xf numFmtId="0" fontId="5" fillId="0" borderId="74" xfId="0" applyFont="1" applyBorder="1" applyProtection="1">
      <protection hidden="1"/>
    </xf>
    <xf numFmtId="0" fontId="5" fillId="0" borderId="75" xfId="0" applyFont="1" applyFill="1" applyBorder="1" applyAlignment="1" applyProtection="1">
      <alignment horizontal="left" vertical="center" wrapText="1"/>
      <protection hidden="1"/>
    </xf>
    <xf numFmtId="0" fontId="5" fillId="0" borderId="75" xfId="0" applyFont="1" applyBorder="1" applyProtection="1">
      <protection hidden="1"/>
    </xf>
    <xf numFmtId="0" fontId="5" fillId="0" borderId="78" xfId="0" applyFont="1" applyFill="1" applyBorder="1" applyAlignment="1" applyProtection="1">
      <alignment horizontal="left" vertical="center" wrapText="1"/>
      <protection hidden="1"/>
    </xf>
    <xf numFmtId="0" fontId="5" fillId="0" borderId="78" xfId="0" applyFont="1" applyBorder="1" applyProtection="1">
      <protection hidden="1"/>
    </xf>
    <xf numFmtId="0" fontId="5" fillId="0" borderId="76" xfId="0" applyFont="1" applyFill="1" applyBorder="1" applyAlignment="1" applyProtection="1">
      <alignment horizontal="left" vertical="center" wrapText="1"/>
      <protection hidden="1"/>
    </xf>
    <xf numFmtId="0" fontId="5" fillId="0" borderId="76" xfId="0" applyFont="1" applyBorder="1" applyProtection="1">
      <protection hidden="1"/>
    </xf>
    <xf numFmtId="0" fontId="4" fillId="0" borderId="0" xfId="0" applyFont="1" applyAlignment="1" applyProtection="1">
      <protection hidden="1"/>
    </xf>
    <xf numFmtId="0" fontId="5" fillId="9" borderId="67" xfId="0" applyFont="1" applyFill="1" applyBorder="1" applyAlignment="1" applyProtection="1">
      <alignment horizontal="center" wrapText="1"/>
      <protection hidden="1"/>
    </xf>
    <xf numFmtId="0" fontId="5" fillId="0" borderId="67" xfId="0" applyFont="1" applyBorder="1" applyAlignment="1" applyProtection="1">
      <protection hidden="1"/>
    </xf>
    <xf numFmtId="0" fontId="5" fillId="0" borderId="68" xfId="0" applyFont="1" applyBorder="1" applyAlignment="1" applyProtection="1">
      <alignment horizontal="left" indent="2"/>
      <protection hidden="1"/>
    </xf>
    <xf numFmtId="0" fontId="5" fillId="0" borderId="68" xfId="0" applyFont="1" applyBorder="1" applyAlignment="1" applyProtection="1">
      <protection hidden="1"/>
    </xf>
    <xf numFmtId="0" fontId="5" fillId="0" borderId="68" xfId="0" applyFont="1" applyFill="1" applyBorder="1" applyAlignment="1" applyProtection="1">
      <alignment horizontal="left" vertical="center" wrapText="1"/>
      <protection hidden="1"/>
    </xf>
    <xf numFmtId="0" fontId="5" fillId="0" borderId="69" xfId="0" applyFont="1" applyFill="1" applyBorder="1" applyAlignment="1" applyProtection="1">
      <alignment horizontal="left" vertical="center" wrapText="1"/>
      <protection hidden="1"/>
    </xf>
    <xf numFmtId="0" fontId="5" fillId="0" borderId="69" xfId="0" applyFont="1" applyFill="1" applyBorder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5" fillId="0" borderId="77" xfId="0" applyFont="1" applyBorder="1" applyProtection="1">
      <protection hidden="1"/>
    </xf>
    <xf numFmtId="0" fontId="5" fillId="0" borderId="77" xfId="0" applyFont="1" applyBorder="1" applyAlignment="1" applyProtection="1">
      <alignment horizontal="left"/>
      <protection hidden="1"/>
    </xf>
    <xf numFmtId="0" fontId="5" fillId="0" borderId="75" xfId="0" applyFont="1" applyBorder="1" applyAlignment="1" applyProtection="1">
      <alignment horizontal="left"/>
      <protection hidden="1"/>
    </xf>
    <xf numFmtId="0" fontId="5" fillId="0" borderId="76" xfId="0" applyFont="1" applyBorder="1" applyAlignment="1" applyProtection="1">
      <alignment horizontal="left"/>
      <protection hidden="1"/>
    </xf>
    <xf numFmtId="0" fontId="5" fillId="9" borderId="0" xfId="0" applyFont="1" applyFill="1" applyAlignment="1" applyProtection="1">
      <alignment horizontal="left" wrapText="1"/>
      <protection hidden="1"/>
    </xf>
    <xf numFmtId="0" fontId="5" fillId="0" borderId="80" xfId="0" applyFont="1" applyBorder="1" applyProtection="1">
      <protection hidden="1"/>
    </xf>
    <xf numFmtId="0" fontId="5" fillId="0" borderId="72" xfId="0" applyFont="1" applyBorder="1" applyProtection="1">
      <protection hidden="1"/>
    </xf>
    <xf numFmtId="0" fontId="5" fillId="0" borderId="73" xfId="0" applyFont="1" applyBorder="1" applyProtection="1">
      <protection hidden="1"/>
    </xf>
    <xf numFmtId="0" fontId="5" fillId="0" borderId="82" xfId="0" applyFont="1" applyBorder="1" applyProtection="1">
      <protection hidden="1"/>
    </xf>
    <xf numFmtId="0" fontId="5" fillId="0" borderId="83" xfId="0" applyFont="1" applyBorder="1" applyProtection="1">
      <protection hidden="1"/>
    </xf>
    <xf numFmtId="0" fontId="5" fillId="0" borderId="84" xfId="0" applyFont="1" applyBorder="1" applyAlignment="1" applyProtection="1">
      <protection hidden="1"/>
    </xf>
    <xf numFmtId="0" fontId="5" fillId="0" borderId="85" xfId="0" applyFont="1" applyFill="1" applyBorder="1" applyAlignment="1" applyProtection="1">
      <alignment horizontal="left" vertical="center" wrapText="1"/>
      <protection hidden="1"/>
    </xf>
    <xf numFmtId="0" fontId="5" fillId="0" borderId="86" xfId="0" applyFont="1" applyBorder="1" applyAlignment="1" applyProtection="1">
      <protection hidden="1"/>
    </xf>
    <xf numFmtId="0" fontId="5" fillId="0" borderId="87" xfId="0" applyFont="1" applyFill="1" applyBorder="1" applyAlignment="1" applyProtection="1">
      <alignment horizontal="left" vertical="center" wrapText="1"/>
      <protection hidden="1"/>
    </xf>
    <xf numFmtId="0" fontId="5" fillId="0" borderId="88" xfId="0" applyFont="1" applyBorder="1" applyAlignment="1" applyProtection="1">
      <protection hidden="1"/>
    </xf>
    <xf numFmtId="0" fontId="5" fillId="0" borderId="76" xfId="0" applyFont="1" applyBorder="1" applyAlignment="1" applyProtection="1">
      <alignment wrapText="1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Border="1" applyAlignment="1" applyProtection="1">
      <alignment horizontal="left" vertical="center"/>
      <protection hidden="1"/>
    </xf>
    <xf numFmtId="0" fontId="50" fillId="10" borderId="0" xfId="0" applyFont="1" applyFill="1" applyAlignment="1" applyProtection="1">
      <alignment vertical="center"/>
      <protection hidden="1"/>
    </xf>
    <xf numFmtId="0" fontId="47" fillId="10" borderId="0" xfId="0" applyFont="1" applyFill="1" applyAlignment="1" applyProtection="1">
      <alignment vertical="center"/>
      <protection hidden="1"/>
    </xf>
    <xf numFmtId="0" fontId="51" fillId="10" borderId="0" xfId="0" applyFont="1" applyFill="1" applyAlignment="1" applyProtection="1">
      <alignment vertical="center"/>
      <protection hidden="1"/>
    </xf>
    <xf numFmtId="0" fontId="50" fillId="3" borderId="0" xfId="0" applyFont="1" applyFill="1" applyAlignment="1" applyProtection="1">
      <alignment vertical="center"/>
      <protection hidden="1"/>
    </xf>
    <xf numFmtId="0" fontId="50" fillId="0" borderId="0" xfId="0" applyFont="1" applyFill="1" applyAlignment="1" applyProtection="1">
      <alignment vertical="center"/>
      <protection hidden="1"/>
    </xf>
    <xf numFmtId="0" fontId="50" fillId="0" borderId="0" xfId="0" applyFont="1" applyFill="1" applyProtection="1">
      <protection hidden="1"/>
    </xf>
    <xf numFmtId="0" fontId="52" fillId="10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right" vertical="center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29" fillId="14" borderId="0" xfId="0" applyFont="1" applyFill="1" applyProtection="1">
      <protection hidden="1"/>
    </xf>
    <xf numFmtId="0" fontId="2" fillId="14" borderId="0" xfId="0" applyFont="1" applyFill="1" applyProtection="1">
      <protection hidden="1"/>
    </xf>
    <xf numFmtId="0" fontId="29" fillId="14" borderId="89" xfId="0" applyFont="1" applyFill="1" applyBorder="1" applyAlignment="1" applyProtection="1">
      <alignment vertical="center"/>
      <protection hidden="1"/>
    </xf>
    <xf numFmtId="0" fontId="2" fillId="14" borderId="89" xfId="0" applyFont="1" applyFill="1" applyBorder="1" applyProtection="1">
      <protection hidden="1"/>
    </xf>
    <xf numFmtId="0" fontId="28" fillId="2" borderId="89" xfId="1" applyFont="1" applyFill="1" applyBorder="1" applyAlignment="1" applyProtection="1">
      <alignment vertical="center"/>
      <protection hidden="1"/>
    </xf>
    <xf numFmtId="0" fontId="47" fillId="10" borderId="0" xfId="1" applyFont="1" applyFill="1" applyAlignment="1" applyProtection="1">
      <alignment horizontal="left" vertical="center"/>
      <protection hidden="1"/>
    </xf>
    <xf numFmtId="0" fontId="32" fillId="10" borderId="0" xfId="0" applyFont="1" applyFill="1" applyAlignment="1" applyProtection="1">
      <alignment vertical="center"/>
      <protection hidden="1"/>
    </xf>
    <xf numFmtId="0" fontId="55" fillId="10" borderId="0" xfId="0" applyFont="1" applyFill="1" applyAlignment="1" applyProtection="1">
      <alignment vertical="center"/>
      <protection hidden="1"/>
    </xf>
    <xf numFmtId="0" fontId="2" fillId="0" borderId="103" xfId="0" applyFont="1" applyFill="1" applyBorder="1" applyAlignment="1" applyProtection="1">
      <alignment horizontal="left"/>
      <protection locked="0" hidden="1"/>
    </xf>
    <xf numFmtId="0" fontId="2" fillId="0" borderId="103" xfId="0" applyFont="1" applyFill="1" applyBorder="1" applyAlignment="1" applyProtection="1">
      <alignment horizontal="center"/>
      <protection locked="0" hidden="1"/>
    </xf>
    <xf numFmtId="0" fontId="2" fillId="0" borderId="104" xfId="0" applyFont="1" applyFill="1" applyBorder="1" applyAlignment="1" applyProtection="1">
      <alignment horizontal="center"/>
      <protection locked="0" hidden="1"/>
    </xf>
    <xf numFmtId="0" fontId="2" fillId="0" borderId="104" xfId="0" applyFont="1" applyFill="1" applyBorder="1" applyAlignment="1" applyProtection="1">
      <alignment horizontal="left"/>
      <protection locked="0" hidden="1"/>
    </xf>
    <xf numFmtId="0" fontId="5" fillId="0" borderId="102" xfId="0" applyFont="1" applyFill="1" applyBorder="1" applyAlignment="1" applyProtection="1">
      <alignment horizontal="left" vertical="center" shrinkToFit="1"/>
      <protection locked="0" hidden="1"/>
    </xf>
    <xf numFmtId="0" fontId="17" fillId="3" borderId="0" xfId="0" applyFont="1" applyFill="1" applyAlignment="1" applyProtection="1">
      <alignment horizontal="center"/>
      <protection locked="0" hidden="1"/>
    </xf>
    <xf numFmtId="0" fontId="56" fillId="13" borderId="0" xfId="0" applyFont="1" applyFill="1" applyAlignment="1" applyProtection="1">
      <alignment horizontal="center" vertical="center"/>
      <protection locked="0" hidden="1"/>
    </xf>
    <xf numFmtId="0" fontId="5" fillId="0" borderId="1" xfId="0" applyFont="1" applyFill="1" applyBorder="1" applyAlignment="1" applyProtection="1">
      <alignment horizontal="left" vertical="center" shrinkToFit="1"/>
      <protection locked="0"/>
    </xf>
    <xf numFmtId="0" fontId="5" fillId="11" borderId="25" xfId="0" applyFont="1" applyFill="1" applyBorder="1" applyAlignment="1" applyProtection="1">
      <alignment horizontal="left" vertical="center" shrinkToFit="1"/>
      <protection hidden="1"/>
    </xf>
    <xf numFmtId="0" fontId="5" fillId="11" borderId="29" xfId="0" applyFont="1" applyFill="1" applyBorder="1" applyAlignment="1" applyProtection="1">
      <alignment horizontal="left" vertical="center" shrinkToFit="1"/>
      <protection hidden="1"/>
    </xf>
    <xf numFmtId="0" fontId="5" fillId="11" borderId="33" xfId="0" applyFont="1" applyFill="1" applyBorder="1" applyAlignment="1" applyProtection="1">
      <alignment horizontal="left" vertical="center" shrinkToFit="1"/>
      <protection hidden="1"/>
    </xf>
    <xf numFmtId="0" fontId="5" fillId="7" borderId="2" xfId="0" applyFont="1" applyFill="1" applyBorder="1" applyAlignment="1" applyProtection="1">
      <alignment horizontal="center" vertical="center" shrinkToFit="1"/>
      <protection hidden="1"/>
    </xf>
    <xf numFmtId="0" fontId="5" fillId="6" borderId="2" xfId="0" applyFont="1" applyFill="1" applyBorder="1" applyAlignment="1" applyProtection="1">
      <alignment horizontal="center" vertical="center" shrinkToFit="1"/>
      <protection hidden="1"/>
    </xf>
    <xf numFmtId="0" fontId="5" fillId="3" borderId="28" xfId="0" applyFont="1" applyFill="1" applyBorder="1" applyAlignment="1" applyProtection="1">
      <alignment horizontal="center" vertical="center"/>
      <protection hidden="1"/>
    </xf>
    <xf numFmtId="0" fontId="5" fillId="3" borderId="28" xfId="0" applyFont="1" applyFill="1" applyBorder="1" applyAlignment="1" applyProtection="1">
      <alignment horizontal="center" vertical="center" shrinkToFit="1"/>
      <protection hidden="1"/>
    </xf>
    <xf numFmtId="0" fontId="5" fillId="3" borderId="28" xfId="0" applyFont="1" applyFill="1" applyBorder="1" applyAlignment="1" applyProtection="1">
      <alignment horizontal="left" vertical="center" shrinkToFit="1"/>
      <protection hidden="1"/>
    </xf>
    <xf numFmtId="1" fontId="5" fillId="3" borderId="28" xfId="0" applyNumberFormat="1" applyFont="1" applyFill="1" applyBorder="1" applyAlignment="1" applyProtection="1">
      <alignment horizontal="center" vertical="center"/>
      <protection hidden="1"/>
    </xf>
    <xf numFmtId="1" fontId="5" fillId="3" borderId="28" xfId="0" applyNumberFormat="1" applyFont="1" applyFill="1" applyBorder="1" applyAlignment="1" applyProtection="1">
      <alignment horizontal="center"/>
      <protection hidden="1"/>
    </xf>
    <xf numFmtId="1" fontId="5" fillId="3" borderId="28" xfId="0" applyNumberFormat="1" applyFont="1" applyFill="1" applyBorder="1" applyAlignment="1" applyProtection="1">
      <alignment horizontal="center" vertical="center" shrinkToFit="1"/>
      <protection hidden="1"/>
    </xf>
    <xf numFmtId="0" fontId="5" fillId="3" borderId="93" xfId="0" applyFont="1" applyFill="1" applyBorder="1" applyAlignment="1" applyProtection="1">
      <alignment horizontal="center" vertical="center"/>
      <protection hidden="1"/>
    </xf>
    <xf numFmtId="0" fontId="5" fillId="3" borderId="93" xfId="0" applyFont="1" applyFill="1" applyBorder="1" applyAlignment="1" applyProtection="1">
      <alignment horizontal="center" vertical="center" shrinkToFit="1"/>
      <protection hidden="1"/>
    </xf>
    <xf numFmtId="0" fontId="5" fillId="3" borderId="93" xfId="0" applyFont="1" applyFill="1" applyBorder="1" applyAlignment="1" applyProtection="1">
      <alignment horizontal="left" vertical="center" shrinkToFit="1"/>
      <protection hidden="1"/>
    </xf>
    <xf numFmtId="1" fontId="5" fillId="3" borderId="93" xfId="0" applyNumberFormat="1" applyFont="1" applyFill="1" applyBorder="1" applyAlignment="1" applyProtection="1">
      <alignment horizontal="center" vertical="center"/>
      <protection hidden="1"/>
    </xf>
    <xf numFmtId="1" fontId="5" fillId="3" borderId="93" xfId="0" applyNumberFormat="1" applyFont="1" applyFill="1" applyBorder="1" applyAlignment="1" applyProtection="1">
      <alignment horizontal="center"/>
      <protection hidden="1"/>
    </xf>
    <xf numFmtId="1" fontId="5" fillId="3" borderId="93" xfId="0" applyNumberFormat="1" applyFont="1" applyFill="1" applyBorder="1" applyAlignment="1" applyProtection="1">
      <alignment horizontal="center" vertical="center" shrinkToFit="1"/>
      <protection hidden="1"/>
    </xf>
    <xf numFmtId="1" fontId="25" fillId="3" borderId="93" xfId="0" applyNumberFormat="1" applyFont="1" applyFill="1" applyBorder="1" applyAlignment="1" applyProtection="1">
      <alignment horizontal="center" vertical="center"/>
      <protection hidden="1"/>
    </xf>
    <xf numFmtId="0" fontId="38" fillId="0" borderId="0" xfId="1" applyFont="1" applyFill="1" applyBorder="1" applyAlignment="1" applyProtection="1">
      <alignment horizontal="left" vertical="center"/>
      <protection hidden="1"/>
    </xf>
    <xf numFmtId="0" fontId="2" fillId="0" borderId="103" xfId="0" applyFont="1" applyFill="1" applyBorder="1" applyAlignment="1" applyProtection="1">
      <alignment horizontal="left" shrinkToFit="1"/>
      <protection locked="0" hidden="1"/>
    </xf>
    <xf numFmtId="0" fontId="2" fillId="0" borderId="104" xfId="0" applyFont="1" applyFill="1" applyBorder="1" applyAlignment="1" applyProtection="1">
      <alignment horizontal="left" shrinkToFit="1"/>
      <protection locked="0" hidden="1"/>
    </xf>
    <xf numFmtId="0" fontId="5" fillId="6" borderId="61" xfId="0" applyFont="1" applyFill="1" applyBorder="1" applyAlignment="1" applyProtection="1">
      <alignment vertical="center"/>
      <protection hidden="1"/>
    </xf>
    <xf numFmtId="0" fontId="5" fillId="0" borderId="31" xfId="0" applyFont="1" applyFill="1" applyBorder="1" applyAlignment="1" applyProtection="1">
      <alignment horizontal="center" vertical="center"/>
      <protection locked="0"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58" fillId="10" borderId="0" xfId="0" applyFont="1" applyFill="1" applyAlignment="1" applyProtection="1">
      <alignment vertical="center"/>
      <protection hidden="1"/>
    </xf>
    <xf numFmtId="0" fontId="2" fillId="13" borderId="0" xfId="0" applyFont="1" applyFill="1" applyProtection="1">
      <protection hidden="1"/>
    </xf>
    <xf numFmtId="0" fontId="60" fillId="14" borderId="0" xfId="0" applyFont="1" applyFill="1" applyAlignment="1" applyProtection="1">
      <alignment horizontal="right"/>
      <protection hidden="1"/>
    </xf>
    <xf numFmtId="0" fontId="62" fillId="14" borderId="0" xfId="0" applyFont="1" applyFill="1" applyProtection="1">
      <protection hidden="1"/>
    </xf>
    <xf numFmtId="0" fontId="61" fillId="13" borderId="0" xfId="0" applyFont="1" applyFill="1" applyAlignment="1" applyProtection="1">
      <alignment vertical="center"/>
      <protection hidden="1"/>
    </xf>
    <xf numFmtId="0" fontId="17" fillId="4" borderId="96" xfId="0" applyFont="1" applyFill="1" applyBorder="1" applyAlignment="1" applyProtection="1">
      <alignment horizontal="center"/>
      <protection locked="0" hidden="1"/>
    </xf>
    <xf numFmtId="0" fontId="17" fillId="4" borderId="97" xfId="0" applyFont="1" applyFill="1" applyBorder="1" applyAlignment="1" applyProtection="1">
      <alignment horizontal="center"/>
      <protection locked="0" hidden="1"/>
    </xf>
    <xf numFmtId="0" fontId="62" fillId="13" borderId="0" xfId="0" applyFont="1" applyFill="1" applyProtection="1">
      <protection hidden="1"/>
    </xf>
    <xf numFmtId="0" fontId="15" fillId="8" borderId="95" xfId="0" applyFont="1" applyFill="1" applyBorder="1" applyAlignment="1" applyProtection="1">
      <alignment vertical="center"/>
      <protection hidden="1"/>
    </xf>
    <xf numFmtId="0" fontId="15" fillId="8" borderId="59" xfId="0" applyFont="1" applyFill="1" applyBorder="1" applyAlignment="1" applyProtection="1">
      <alignment horizontal="center" vertical="center"/>
      <protection hidden="1"/>
    </xf>
    <xf numFmtId="0" fontId="15" fillId="8" borderId="59" xfId="0" applyFont="1" applyFill="1" applyBorder="1" applyAlignment="1" applyProtection="1">
      <alignment vertical="center"/>
      <protection hidden="1"/>
    </xf>
    <xf numFmtId="0" fontId="15" fillId="8" borderId="95" xfId="0" applyFont="1" applyFill="1" applyBorder="1" applyAlignment="1" applyProtection="1">
      <alignment horizontal="center" vertical="center"/>
      <protection hidden="1"/>
    </xf>
    <xf numFmtId="0" fontId="5" fillId="7" borderId="6" xfId="0" applyFont="1" applyFill="1" applyBorder="1" applyAlignment="1" applyProtection="1">
      <alignment horizontal="center" vertical="center" wrapText="1"/>
      <protection hidden="1"/>
    </xf>
    <xf numFmtId="0" fontId="4" fillId="6" borderId="110" xfId="0" applyFont="1" applyFill="1" applyBorder="1" applyAlignment="1" applyProtection="1">
      <alignment horizontal="center" vertical="center"/>
      <protection hidden="1"/>
    </xf>
    <xf numFmtId="0" fontId="5" fillId="6" borderId="5" xfId="0" applyFont="1" applyFill="1" applyBorder="1" applyAlignment="1" applyProtection="1">
      <alignment horizontal="center" vertical="center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4" fillId="6" borderId="63" xfId="0" applyFont="1" applyFill="1" applyBorder="1" applyAlignment="1" applyProtection="1">
      <alignment horizontal="center" vertical="center"/>
      <protection hidden="1"/>
    </xf>
    <xf numFmtId="0" fontId="4" fillId="6" borderId="3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4" fillId="5" borderId="4" xfId="0" applyNumberFormat="1" applyFont="1" applyFill="1" applyBorder="1" applyAlignment="1" applyProtection="1">
      <alignment horizontal="center" vertical="center"/>
      <protection hidden="1"/>
    </xf>
    <xf numFmtId="0" fontId="17" fillId="4" borderId="97" xfId="0" applyNumberFormat="1" applyFont="1" applyFill="1" applyBorder="1" applyAlignment="1" applyProtection="1">
      <alignment horizontal="center"/>
      <protection locked="0" hidden="1"/>
    </xf>
    <xf numFmtId="0" fontId="4" fillId="9" borderId="4" xfId="0" applyNumberFormat="1" applyFont="1" applyFill="1" applyBorder="1" applyAlignment="1" applyProtection="1">
      <alignment horizontal="center" vertical="center"/>
      <protection hidden="1"/>
    </xf>
    <xf numFmtId="0" fontId="4" fillId="9" borderId="4" xfId="0" applyNumberFormat="1" applyFont="1" applyFill="1" applyBorder="1" applyAlignment="1" applyProtection="1">
      <alignment horizontal="center" vertical="center" shrinkToFit="1"/>
      <protection hidden="1"/>
    </xf>
    <xf numFmtId="0" fontId="4" fillId="9" borderId="2" xfId="0" applyFont="1" applyFill="1" applyBorder="1" applyAlignment="1" applyProtection="1">
      <alignment horizontal="center" vertical="center" shrinkToFit="1"/>
      <protection hidden="1"/>
    </xf>
    <xf numFmtId="0" fontId="2" fillId="9" borderId="56" xfId="0" applyFont="1" applyFill="1" applyBorder="1" applyAlignment="1" applyProtection="1">
      <alignment horizontal="center"/>
      <protection hidden="1"/>
    </xf>
    <xf numFmtId="0" fontId="5" fillId="6" borderId="6" xfId="0" applyFont="1" applyFill="1" applyBorder="1" applyAlignment="1" applyProtection="1">
      <alignment vertical="center" shrinkToFit="1"/>
      <protection hidden="1"/>
    </xf>
    <xf numFmtId="0" fontId="5" fillId="6" borderId="108" xfId="0" applyFont="1" applyFill="1" applyBorder="1" applyAlignment="1" applyProtection="1">
      <alignment vertical="center" shrinkToFit="1"/>
      <protection hidden="1"/>
    </xf>
    <xf numFmtId="187" fontId="5" fillId="0" borderId="7" xfId="0" applyNumberFormat="1" applyFont="1" applyBorder="1" applyAlignment="1" applyProtection="1">
      <alignment horizontal="center" vertical="center"/>
      <protection hidden="1"/>
    </xf>
    <xf numFmtId="0" fontId="5" fillId="0" borderId="63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187" fontId="5" fillId="0" borderId="15" xfId="0" applyNumberFormat="1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114" xfId="0" applyFont="1" applyBorder="1" applyAlignment="1" applyProtection="1">
      <alignment horizontal="center" vertical="center"/>
      <protection hidden="1"/>
    </xf>
    <xf numFmtId="0" fontId="5" fillId="6" borderId="66" xfId="0" applyFont="1" applyFill="1" applyBorder="1" applyAlignment="1" applyProtection="1">
      <alignment horizontal="center" vertical="center" shrinkToFit="1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6" borderId="4" xfId="0" applyFont="1" applyFill="1" applyBorder="1" applyAlignment="1" applyProtection="1">
      <alignment horizontal="center" vertical="center" shrinkToFit="1"/>
      <protection hidden="1"/>
    </xf>
    <xf numFmtId="0" fontId="5" fillId="0" borderId="112" xfId="0" applyFont="1" applyBorder="1" applyAlignment="1" applyProtection="1">
      <alignment horizontal="center" vertical="center"/>
      <protection hidden="1"/>
    </xf>
    <xf numFmtId="0" fontId="5" fillId="6" borderId="21" xfId="0" applyFont="1" applyFill="1" applyBorder="1" applyAlignment="1" applyProtection="1">
      <alignment vertical="center" shrinkToFit="1"/>
      <protection hidden="1"/>
    </xf>
    <xf numFmtId="1" fontId="5" fillId="0" borderId="15" xfId="0" applyNumberFormat="1" applyFont="1" applyBorder="1" applyAlignment="1" applyProtection="1">
      <alignment horizontal="center" vertical="center"/>
      <protection hidden="1"/>
    </xf>
    <xf numFmtId="0" fontId="5" fillId="6" borderId="66" xfId="0" applyNumberFormat="1" applyFont="1" applyFill="1" applyBorder="1" applyAlignment="1" applyProtection="1">
      <alignment horizontal="center" vertical="center" shrinkToFit="1"/>
      <protection hidden="1"/>
    </xf>
    <xf numFmtId="0" fontId="4" fillId="6" borderId="16" xfId="0" applyFont="1" applyFill="1" applyBorder="1" applyAlignment="1" applyProtection="1">
      <alignment horizontal="center" vertical="center"/>
      <protection hidden="1"/>
    </xf>
    <xf numFmtId="0" fontId="4" fillId="6" borderId="112" xfId="0" applyFont="1" applyFill="1" applyBorder="1" applyAlignment="1" applyProtection="1">
      <alignment horizontal="center" vertical="center"/>
      <protection hidden="1"/>
    </xf>
    <xf numFmtId="0" fontId="4" fillId="6" borderId="15" xfId="0" applyFont="1" applyFill="1" applyBorder="1" applyAlignment="1" applyProtection="1">
      <alignment horizontal="center" vertical="center"/>
      <protection hidden="1"/>
    </xf>
    <xf numFmtId="0" fontId="5" fillId="6" borderId="115" xfId="0" applyFont="1" applyFill="1" applyBorder="1" applyAlignment="1" applyProtection="1">
      <alignment vertical="center"/>
      <protection hidden="1"/>
    </xf>
    <xf numFmtId="0" fontId="3" fillId="6" borderId="21" xfId="1" applyFont="1" applyFill="1" applyBorder="1" applyAlignment="1" applyProtection="1">
      <alignment horizontal="center" vertical="center"/>
      <protection hidden="1"/>
    </xf>
    <xf numFmtId="0" fontId="5" fillId="0" borderId="114" xfId="0" applyFont="1" applyBorder="1" applyAlignment="1" applyProtection="1">
      <alignment horizontal="center" vertical="center"/>
      <protection locked="0" hidden="1"/>
    </xf>
    <xf numFmtId="0" fontId="5" fillId="0" borderId="66" xfId="0" applyFont="1" applyBorder="1" applyAlignment="1" applyProtection="1">
      <alignment horizontal="center" vertical="center"/>
      <protection locked="0" hidden="1"/>
    </xf>
    <xf numFmtId="1" fontId="4" fillId="6" borderId="66" xfId="0" applyNumberFormat="1" applyFont="1" applyFill="1" applyBorder="1" applyAlignment="1" applyProtection="1">
      <alignment horizontal="center" vertical="center"/>
      <protection hidden="1"/>
    </xf>
    <xf numFmtId="0" fontId="4" fillId="9" borderId="63" xfId="0" applyFont="1" applyFill="1" applyBorder="1" applyAlignment="1" applyProtection="1">
      <alignment horizontal="center" vertical="center"/>
      <protection hidden="1"/>
    </xf>
    <xf numFmtId="1" fontId="4" fillId="9" borderId="5" xfId="0" applyNumberFormat="1" applyFont="1" applyFill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 wrapText="1"/>
      <protection locked="0" hidden="1"/>
    </xf>
    <xf numFmtId="0" fontId="5" fillId="0" borderId="16" xfId="0" applyFont="1" applyBorder="1" applyAlignment="1" applyProtection="1">
      <alignment horizontal="center" vertical="center" wrapText="1"/>
      <protection locked="0" hidden="1"/>
    </xf>
    <xf numFmtId="0" fontId="5" fillId="0" borderId="6" xfId="0" applyFont="1" applyBorder="1" applyAlignment="1" applyProtection="1">
      <alignment horizontal="center" vertical="center"/>
      <protection locked="0" hidden="1"/>
    </xf>
    <xf numFmtId="0" fontId="5" fillId="0" borderId="108" xfId="0" applyFont="1" applyBorder="1" applyAlignment="1" applyProtection="1">
      <alignment horizontal="center" vertical="center"/>
      <protection locked="0" hidden="1"/>
    </xf>
    <xf numFmtId="0" fontId="5" fillId="0" borderId="4" xfId="0" applyFont="1" applyBorder="1" applyAlignment="1" applyProtection="1">
      <alignment horizontal="center" vertical="center"/>
      <protection locked="0" hidden="1"/>
    </xf>
    <xf numFmtId="0" fontId="5" fillId="6" borderId="116" xfId="0" applyFont="1" applyFill="1" applyBorder="1" applyAlignment="1" applyProtection="1">
      <alignment horizontal="center" vertical="center"/>
      <protection hidden="1"/>
    </xf>
    <xf numFmtId="0" fontId="5" fillId="6" borderId="114" xfId="0" applyFont="1" applyFill="1" applyBorder="1" applyAlignment="1" applyProtection="1">
      <alignment horizontal="center" vertical="center"/>
      <protection hidden="1"/>
    </xf>
    <xf numFmtId="0" fontId="5" fillId="6" borderId="117" xfId="0" applyFont="1" applyFill="1" applyBorder="1" applyAlignment="1" applyProtection="1">
      <alignment horizontal="center" vertical="center"/>
      <protection hidden="1"/>
    </xf>
    <xf numFmtId="1" fontId="4" fillId="6" borderId="118" xfId="0" applyNumberFormat="1" applyFont="1" applyFill="1" applyBorder="1" applyAlignment="1" applyProtection="1">
      <alignment horizontal="center" vertical="center"/>
      <protection hidden="1"/>
    </xf>
    <xf numFmtId="0" fontId="5" fillId="7" borderId="115" xfId="0" applyFont="1" applyFill="1" applyBorder="1" applyAlignment="1" applyProtection="1">
      <alignment vertical="center"/>
      <protection hidden="1"/>
    </xf>
    <xf numFmtId="0" fontId="3" fillId="7" borderId="21" xfId="1" applyFont="1" applyFill="1" applyBorder="1" applyAlignment="1" applyProtection="1">
      <alignment horizontal="center" vertical="center"/>
      <protection hidden="1"/>
    </xf>
    <xf numFmtId="0" fontId="5" fillId="7" borderId="6" xfId="0" applyFont="1" applyFill="1" applyBorder="1" applyAlignment="1" applyProtection="1">
      <alignment vertical="center" shrinkToFit="1"/>
      <protection hidden="1"/>
    </xf>
    <xf numFmtId="0" fontId="5" fillId="7" borderId="108" xfId="0" applyFont="1" applyFill="1" applyBorder="1" applyAlignment="1" applyProtection="1">
      <alignment vertical="center" shrinkToFit="1"/>
      <protection hidden="1"/>
    </xf>
    <xf numFmtId="1" fontId="4" fillId="7" borderId="66" xfId="0" applyNumberFormat="1" applyFont="1" applyFill="1" applyBorder="1" applyAlignment="1" applyProtection="1">
      <alignment horizontal="center" vertical="center"/>
      <protection hidden="1"/>
    </xf>
    <xf numFmtId="0" fontId="5" fillId="7" borderId="116" xfId="0" applyFont="1" applyFill="1" applyBorder="1" applyAlignment="1" applyProtection="1">
      <alignment horizontal="center" vertical="center"/>
      <protection hidden="1"/>
    </xf>
    <xf numFmtId="0" fontId="5" fillId="7" borderId="114" xfId="0" applyFont="1" applyFill="1" applyBorder="1" applyAlignment="1" applyProtection="1">
      <alignment horizontal="center" vertical="center"/>
      <protection hidden="1"/>
    </xf>
    <xf numFmtId="0" fontId="5" fillId="7" borderId="117" xfId="0" applyFont="1" applyFill="1" applyBorder="1" applyAlignment="1" applyProtection="1">
      <alignment horizontal="center" vertical="center"/>
      <protection hidden="1"/>
    </xf>
    <xf numFmtId="0" fontId="4" fillId="5" borderId="63" xfId="0" applyFont="1" applyFill="1" applyBorder="1" applyAlignment="1" applyProtection="1">
      <alignment horizontal="center" vertical="center" wrapText="1"/>
      <protection hidden="1"/>
    </xf>
    <xf numFmtId="1" fontId="4" fillId="5" borderId="5" xfId="0" applyNumberFormat="1" applyFont="1" applyFill="1" applyBorder="1" applyAlignment="1" applyProtection="1">
      <alignment horizontal="center" vertical="center"/>
      <protection hidden="1"/>
    </xf>
    <xf numFmtId="0" fontId="5" fillId="7" borderId="108" xfId="0" applyFont="1" applyFill="1" applyBorder="1" applyAlignment="1" applyProtection="1">
      <alignment horizontal="center" vertical="center" wrapText="1"/>
      <protection hidden="1"/>
    </xf>
    <xf numFmtId="1" fontId="5" fillId="7" borderId="4" xfId="0" applyNumberFormat="1" applyFont="1" applyFill="1" applyBorder="1" applyAlignment="1" applyProtection="1">
      <alignment horizontal="center" vertical="center"/>
      <protection hidden="1"/>
    </xf>
    <xf numFmtId="0" fontId="4" fillId="7" borderId="122" xfId="0" applyFont="1" applyFill="1" applyBorder="1" applyAlignment="1" applyProtection="1">
      <alignment horizontal="center" vertical="center"/>
      <protection hidden="1"/>
    </xf>
    <xf numFmtId="0" fontId="4" fillId="7" borderId="121" xfId="0" applyFont="1" applyFill="1" applyBorder="1" applyAlignment="1" applyProtection="1">
      <alignment horizontal="center" vertical="center"/>
      <protection hidden="1"/>
    </xf>
    <xf numFmtId="0" fontId="4" fillId="7" borderId="123" xfId="0" applyFont="1" applyFill="1" applyBorder="1" applyAlignment="1" applyProtection="1">
      <alignment horizontal="center" vertical="center" wrapText="1"/>
      <protection hidden="1"/>
    </xf>
    <xf numFmtId="1" fontId="4" fillId="7" borderId="121" xfId="0" applyNumberFormat="1" applyFont="1" applyFill="1" applyBorder="1" applyAlignment="1" applyProtection="1">
      <alignment horizontal="center" vertical="center"/>
      <protection hidden="1"/>
    </xf>
    <xf numFmtId="0" fontId="26" fillId="13" borderId="0" xfId="0" applyFont="1" applyFill="1" applyProtection="1">
      <protection hidden="1"/>
    </xf>
    <xf numFmtId="0" fontId="2" fillId="16" borderId="0" xfId="0" applyFont="1" applyFill="1" applyProtection="1">
      <protection hidden="1"/>
    </xf>
    <xf numFmtId="0" fontId="66" fillId="16" borderId="0" xfId="0" applyFont="1" applyFill="1" applyProtection="1">
      <protection hidden="1"/>
    </xf>
    <xf numFmtId="0" fontId="64" fillId="16" borderId="0" xfId="0" applyFont="1" applyFill="1" applyProtection="1">
      <protection hidden="1"/>
    </xf>
    <xf numFmtId="0" fontId="2" fillId="8" borderId="59" xfId="0" applyNumberFormat="1" applyFont="1" applyFill="1" applyBorder="1" applyAlignment="1" applyProtection="1">
      <alignment horizontal="center"/>
      <protection hidden="1"/>
    </xf>
    <xf numFmtId="49" fontId="17" fillId="8" borderId="95" xfId="0" applyNumberFormat="1" applyFont="1" applyFill="1" applyBorder="1" applyAlignment="1" applyProtection="1">
      <alignment horizontal="center"/>
      <protection hidden="1"/>
    </xf>
    <xf numFmtId="0" fontId="2" fillId="4" borderId="95" xfId="0" applyFont="1" applyFill="1" applyBorder="1" applyAlignment="1" applyProtection="1">
      <alignment horizontal="center" vertical="center" shrinkToFit="1"/>
      <protection locked="0" hidden="1"/>
    </xf>
    <xf numFmtId="0" fontId="17" fillId="8" borderId="96" xfId="0" applyFont="1" applyFill="1" applyBorder="1" applyAlignment="1" applyProtection="1">
      <alignment horizontal="center"/>
      <protection hidden="1"/>
    </xf>
    <xf numFmtId="0" fontId="17" fillId="8" borderId="97" xfId="0" applyFont="1" applyFill="1" applyBorder="1" applyAlignment="1" applyProtection="1">
      <alignment horizontal="center"/>
      <protection hidden="1"/>
    </xf>
    <xf numFmtId="0" fontId="2" fillId="8" borderId="95" xfId="0" applyFont="1" applyFill="1" applyBorder="1" applyAlignment="1" applyProtection="1">
      <alignment horizontal="center" vertical="center" shrinkToFit="1"/>
      <protection hidden="1"/>
    </xf>
    <xf numFmtId="0" fontId="2" fillId="4" borderId="95" xfId="0" applyFont="1" applyFill="1" applyBorder="1" applyAlignment="1" applyProtection="1">
      <alignment horizontal="center" vertical="center"/>
      <protection locked="0" hidden="1"/>
    </xf>
    <xf numFmtId="0" fontId="2" fillId="4" borderId="124" xfId="0" applyFont="1" applyFill="1" applyBorder="1" applyAlignment="1" applyProtection="1">
      <alignment horizontal="left"/>
      <protection locked="0" hidden="1"/>
    </xf>
    <xf numFmtId="0" fontId="68" fillId="14" borderId="0" xfId="0" applyFont="1" applyFill="1" applyProtection="1">
      <protection hidden="1"/>
    </xf>
    <xf numFmtId="0" fontId="69" fillId="14" borderId="0" xfId="0" applyFont="1" applyFill="1" applyProtection="1">
      <protection hidden="1"/>
    </xf>
    <xf numFmtId="2" fontId="53" fillId="0" borderId="1" xfId="0" applyNumberFormat="1" applyFont="1" applyFill="1" applyBorder="1" applyAlignment="1" applyProtection="1">
      <alignment horizontal="center" vertical="center" shrinkToFit="1"/>
      <protection hidden="1"/>
    </xf>
    <xf numFmtId="0" fontId="2" fillId="13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70" fillId="13" borderId="0" xfId="0" applyFont="1" applyFill="1"/>
    <xf numFmtId="0" fontId="70" fillId="13" borderId="0" xfId="0" applyFont="1" applyFill="1" applyAlignment="1">
      <alignment horizontal="center"/>
    </xf>
    <xf numFmtId="2" fontId="70" fillId="13" borderId="0" xfId="0" applyNumberFormat="1" applyFont="1" applyFill="1" applyAlignment="1">
      <alignment horizontal="center"/>
    </xf>
    <xf numFmtId="2" fontId="70" fillId="13" borderId="0" xfId="0" applyNumberFormat="1" applyFont="1" applyFill="1"/>
    <xf numFmtId="0" fontId="2" fillId="3" borderId="0" xfId="0" applyFont="1" applyFill="1" applyAlignment="1" applyProtection="1">
      <alignment horizontal="left"/>
      <protection hidden="1"/>
    </xf>
    <xf numFmtId="0" fontId="71" fillId="3" borderId="94" xfId="1" applyFont="1" applyFill="1" applyBorder="1" applyAlignment="1" applyProtection="1">
      <alignment vertical="center"/>
      <protection hidden="1"/>
    </xf>
    <xf numFmtId="0" fontId="5" fillId="4" borderId="0" xfId="0" applyFont="1" applyFill="1"/>
    <xf numFmtId="0" fontId="5" fillId="4" borderId="0" xfId="0" applyFont="1" applyFill="1" applyAlignment="1"/>
    <xf numFmtId="0" fontId="72" fillId="14" borderId="0" xfId="0" applyFont="1" applyFill="1" applyProtection="1">
      <protection hidden="1"/>
    </xf>
    <xf numFmtId="0" fontId="5" fillId="6" borderId="7" xfId="0" applyFont="1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right"/>
      <protection hidden="1"/>
    </xf>
    <xf numFmtId="0" fontId="73" fillId="4" borderId="0" xfId="0" applyFont="1" applyFill="1" applyProtection="1">
      <protection hidden="1"/>
    </xf>
    <xf numFmtId="0" fontId="73" fillId="14" borderId="0" xfId="0" applyFont="1" applyFill="1" applyProtection="1">
      <protection hidden="1"/>
    </xf>
    <xf numFmtId="0" fontId="74" fillId="4" borderId="0" xfId="0" applyFont="1" applyFill="1" applyProtection="1">
      <protection hidden="1"/>
    </xf>
    <xf numFmtId="0" fontId="73" fillId="4" borderId="0" xfId="0" applyFont="1" applyFill="1" applyBorder="1" applyProtection="1">
      <protection hidden="1"/>
    </xf>
    <xf numFmtId="0" fontId="39" fillId="2" borderId="89" xfId="1" applyFont="1" applyFill="1" applyBorder="1" applyAlignment="1" applyProtection="1">
      <protection hidden="1"/>
    </xf>
    <xf numFmtId="0" fontId="75" fillId="13" borderId="125" xfId="0" applyFont="1" applyFill="1" applyBorder="1" applyProtection="1">
      <protection hidden="1"/>
    </xf>
    <xf numFmtId="0" fontId="2" fillId="13" borderId="126" xfId="0" applyFont="1" applyFill="1" applyBorder="1" applyProtection="1">
      <protection hidden="1"/>
    </xf>
    <xf numFmtId="0" fontId="67" fillId="13" borderId="127" xfId="0" applyFont="1" applyFill="1" applyBorder="1" applyProtection="1">
      <protection hidden="1"/>
    </xf>
    <xf numFmtId="0" fontId="63" fillId="13" borderId="0" xfId="0" applyFont="1" applyFill="1" applyProtection="1">
      <protection hidden="1"/>
    </xf>
    <xf numFmtId="49" fontId="5" fillId="0" borderId="15" xfId="0" applyNumberFormat="1" applyFont="1" applyBorder="1" applyAlignment="1" applyProtection="1">
      <alignment horizontal="center" vertical="center" shrinkToFit="1"/>
      <protection locked="0" hidden="1"/>
    </xf>
    <xf numFmtId="49" fontId="5" fillId="0" borderId="1" xfId="0" applyNumberFormat="1" applyFont="1" applyBorder="1" applyAlignment="1" applyProtection="1">
      <alignment horizontal="center" vertical="center" shrinkToFit="1"/>
      <protection locked="0" hidden="1"/>
    </xf>
    <xf numFmtId="49" fontId="5" fillId="0" borderId="22" xfId="0" applyNumberFormat="1" applyFont="1" applyBorder="1" applyAlignment="1" applyProtection="1">
      <alignment horizontal="center" vertical="center" shrinkToFit="1"/>
      <protection locked="0" hidden="1"/>
    </xf>
    <xf numFmtId="49" fontId="5" fillId="0" borderId="6" xfId="0" applyNumberFormat="1" applyFont="1" applyBorder="1" applyAlignment="1" applyProtection="1">
      <alignment horizontal="center" vertical="center" shrinkToFit="1"/>
      <protection locked="0"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77" fillId="10" borderId="0" xfId="0" applyFont="1" applyFill="1"/>
    <xf numFmtId="0" fontId="11" fillId="0" borderId="0" xfId="0" applyFont="1" applyAlignment="1" applyProtection="1">
      <alignment horizontal="right"/>
      <protection hidden="1"/>
    </xf>
    <xf numFmtId="0" fontId="64" fillId="10" borderId="128" xfId="0" applyFont="1" applyFill="1" applyBorder="1" applyAlignment="1">
      <alignment horizontal="center" shrinkToFit="1"/>
    </xf>
    <xf numFmtId="0" fontId="77" fillId="10" borderId="130" xfId="0" applyFont="1" applyFill="1" applyBorder="1" applyAlignment="1">
      <alignment horizontal="center" shrinkToFit="1"/>
    </xf>
    <xf numFmtId="0" fontId="2" fillId="10" borderId="0" xfId="0" applyFont="1" applyFill="1" applyBorder="1" applyAlignment="1">
      <alignment horizontal="center"/>
    </xf>
    <xf numFmtId="0" fontId="5" fillId="10" borderId="0" xfId="0" applyFont="1" applyFill="1" applyBorder="1" applyAlignment="1">
      <alignment vertical="center"/>
    </xf>
    <xf numFmtId="0" fontId="5" fillId="10" borderId="0" xfId="0" applyFont="1" applyFill="1" applyBorder="1"/>
    <xf numFmtId="0" fontId="6" fillId="10" borderId="0" xfId="0" applyFont="1" applyFill="1" applyBorder="1" applyAlignment="1">
      <alignment vertical="center"/>
    </xf>
    <xf numFmtId="0" fontId="77" fillId="10" borderId="128" xfId="0" applyFont="1" applyFill="1" applyBorder="1" applyAlignment="1">
      <alignment horizontal="center"/>
    </xf>
    <xf numFmtId="0" fontId="64" fillId="10" borderId="128" xfId="0" applyFont="1" applyFill="1" applyBorder="1" applyAlignment="1">
      <alignment horizontal="center"/>
    </xf>
    <xf numFmtId="0" fontId="77" fillId="10" borderId="131" xfId="0" applyFont="1" applyFill="1" applyBorder="1" applyAlignment="1">
      <alignment horizontal="center" vertical="center"/>
    </xf>
    <xf numFmtId="0" fontId="5" fillId="0" borderId="131" xfId="0" applyFont="1" applyFill="1" applyBorder="1" applyProtection="1">
      <protection locked="0"/>
    </xf>
    <xf numFmtId="0" fontId="5" fillId="10" borderId="131" xfId="0" applyFont="1" applyFill="1" applyBorder="1" applyAlignment="1">
      <alignment vertical="center"/>
    </xf>
    <xf numFmtId="0" fontId="5" fillId="10" borderId="131" xfId="0" applyFont="1" applyFill="1" applyBorder="1"/>
    <xf numFmtId="0" fontId="78" fillId="10" borderId="128" xfId="0" applyFont="1" applyFill="1" applyBorder="1" applyAlignment="1">
      <alignment horizontal="center"/>
    </xf>
    <xf numFmtId="0" fontId="39" fillId="0" borderId="0" xfId="1" applyFont="1" applyFill="1" applyBorder="1" applyAlignment="1" applyProtection="1">
      <alignment vertical="center"/>
      <protection hidden="1"/>
    </xf>
    <xf numFmtId="0" fontId="39" fillId="0" borderId="0" xfId="1" applyFont="1" applyFill="1" applyBorder="1" applyAlignment="1" applyProtection="1">
      <alignment vertical="center"/>
      <protection locked="0" hidden="1"/>
    </xf>
    <xf numFmtId="0" fontId="79" fillId="14" borderId="0" xfId="0" applyFont="1" applyFill="1" applyProtection="1">
      <protection hidden="1"/>
    </xf>
    <xf numFmtId="0" fontId="5" fillId="0" borderId="30" xfId="0" applyFont="1" applyFill="1" applyBorder="1" applyAlignment="1" applyProtection="1">
      <alignment horizontal="center" vertical="center"/>
      <protection locked="0" hidden="1"/>
    </xf>
    <xf numFmtId="0" fontId="5" fillId="0" borderId="31" xfId="0" applyFont="1" applyFill="1" applyBorder="1" applyAlignment="1" applyProtection="1">
      <alignment horizontal="center" vertical="center"/>
      <protection locked="0" hidden="1"/>
    </xf>
    <xf numFmtId="0" fontId="5" fillId="0" borderId="40" xfId="0" applyFont="1" applyFill="1" applyBorder="1" applyAlignment="1" applyProtection="1">
      <alignment horizontal="center" vertical="center"/>
      <protection locked="0" hidden="1"/>
    </xf>
    <xf numFmtId="0" fontId="5" fillId="8" borderId="92" xfId="0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  <protection locked="0" hidden="1"/>
    </xf>
    <xf numFmtId="0" fontId="5" fillId="0" borderId="31" xfId="0" applyFont="1" applyFill="1" applyBorder="1" applyAlignment="1" applyProtection="1">
      <alignment horizontal="center" vertical="center"/>
      <protection locked="0" hidden="1"/>
    </xf>
    <xf numFmtId="0" fontId="5" fillId="0" borderId="40" xfId="0" applyFont="1" applyFill="1" applyBorder="1" applyAlignment="1" applyProtection="1">
      <alignment horizontal="center" vertical="center"/>
      <protection locked="0" hidden="1"/>
    </xf>
    <xf numFmtId="0" fontId="5" fillId="6" borderId="114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5" fillId="0" borderId="135" xfId="0" applyFont="1" applyFill="1" applyBorder="1" applyAlignment="1" applyProtection="1">
      <alignment horizontal="center" vertical="center"/>
      <protection locked="0" hidden="1"/>
    </xf>
    <xf numFmtId="0" fontId="5" fillId="0" borderId="136" xfId="0" applyFont="1" applyFill="1" applyBorder="1" applyAlignment="1" applyProtection="1">
      <alignment horizontal="center" vertical="center"/>
      <protection locked="0" hidden="1"/>
    </xf>
    <xf numFmtId="0" fontId="5" fillId="0" borderId="137" xfId="0" applyFont="1" applyFill="1" applyBorder="1" applyAlignment="1" applyProtection="1">
      <alignment horizontal="center" vertical="center"/>
      <protection locked="0" hidden="1"/>
    </xf>
    <xf numFmtId="0" fontId="5" fillId="0" borderId="138" xfId="0" applyFont="1" applyFill="1" applyBorder="1" applyAlignment="1" applyProtection="1">
      <alignment horizontal="center" vertical="center"/>
      <protection locked="0" hidden="1"/>
    </xf>
    <xf numFmtId="0" fontId="5" fillId="0" borderId="139" xfId="0" applyFont="1" applyFill="1" applyBorder="1" applyAlignment="1" applyProtection="1">
      <alignment horizontal="center" vertical="center"/>
      <protection locked="0" hidden="1"/>
    </xf>
    <xf numFmtId="0" fontId="5" fillId="11" borderId="134" xfId="0" applyFont="1" applyFill="1" applyBorder="1" applyAlignment="1" applyProtection="1">
      <alignment vertical="center"/>
      <protection locked="0"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4" fillId="6" borderId="15" xfId="0" applyFont="1" applyFill="1" applyBorder="1" applyAlignment="1" applyProtection="1">
      <alignment horizontal="center" vertical="center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36" fillId="10" borderId="0" xfId="0" applyFont="1" applyFill="1" applyBorder="1" applyAlignment="1" applyProtection="1">
      <alignment horizontal="left" wrapText="1"/>
      <protection hidden="1"/>
    </xf>
    <xf numFmtId="0" fontId="5" fillId="3" borderId="32" xfId="0" applyFont="1" applyFill="1" applyBorder="1" applyAlignment="1" applyProtection="1">
      <alignment horizontal="center" vertical="center"/>
      <protection hidden="1"/>
    </xf>
    <xf numFmtId="0" fontId="5" fillId="3" borderId="32" xfId="0" applyFont="1" applyFill="1" applyBorder="1" applyAlignment="1" applyProtection="1">
      <alignment horizontal="center" vertical="center" shrinkToFit="1"/>
      <protection hidden="1"/>
    </xf>
    <xf numFmtId="0" fontId="5" fillId="3" borderId="32" xfId="0" applyFont="1" applyFill="1" applyBorder="1" applyAlignment="1" applyProtection="1">
      <alignment horizontal="left" vertical="center" shrinkToFit="1"/>
      <protection hidden="1"/>
    </xf>
    <xf numFmtId="1" fontId="5" fillId="3" borderId="32" xfId="0" applyNumberFormat="1" applyFont="1" applyFill="1" applyBorder="1" applyAlignment="1" applyProtection="1">
      <alignment horizontal="center" vertical="center"/>
      <protection hidden="1"/>
    </xf>
    <xf numFmtId="1" fontId="5" fillId="3" borderId="32" xfId="0" applyNumberFormat="1" applyFont="1" applyFill="1" applyBorder="1" applyAlignment="1" applyProtection="1">
      <alignment horizontal="center"/>
      <protection hidden="1"/>
    </xf>
    <xf numFmtId="1" fontId="5" fillId="3" borderId="32" xfId="0" applyNumberFormat="1" applyFont="1" applyFill="1" applyBorder="1" applyAlignment="1" applyProtection="1">
      <alignment horizontal="center" vertical="center" shrinkToFit="1"/>
      <protection hidden="1"/>
    </xf>
    <xf numFmtId="1" fontId="25" fillId="3" borderId="32" xfId="0" applyNumberFormat="1" applyFont="1" applyFill="1" applyBorder="1" applyAlignment="1" applyProtection="1">
      <alignment horizontal="center" vertical="center"/>
      <protection hidden="1"/>
    </xf>
    <xf numFmtId="0" fontId="4" fillId="6" borderId="3" xfId="0" applyFont="1" applyFill="1" applyBorder="1" applyAlignment="1" applyProtection="1">
      <alignment horizontal="center" vertical="center"/>
      <protection hidden="1"/>
    </xf>
    <xf numFmtId="187" fontId="5" fillId="9" borderId="1" xfId="0" applyNumberFormat="1" applyFont="1" applyFill="1" applyBorder="1" applyAlignment="1" applyProtection="1">
      <alignment horizontal="center" vertical="center" shrinkToFit="1"/>
      <protection hidden="1"/>
    </xf>
    <xf numFmtId="0" fontId="4" fillId="9" borderId="5" xfId="0" applyFont="1" applyFill="1" applyBorder="1" applyAlignment="1" applyProtection="1">
      <alignment horizontal="center" vertical="center" shrinkToFit="1"/>
      <protection hidden="1"/>
    </xf>
    <xf numFmtId="0" fontId="4" fillId="3" borderId="1" xfId="0" applyFont="1" applyFill="1" applyBorder="1" applyAlignment="1" applyProtection="1">
      <alignment horizontal="center" vertical="center" shrinkToFit="1"/>
      <protection hidden="1"/>
    </xf>
    <xf numFmtId="0" fontId="4" fillId="3" borderId="13" xfId="0" applyFont="1" applyFill="1" applyBorder="1" applyAlignment="1" applyProtection="1">
      <alignment horizontal="center" vertical="center" shrinkToFit="1"/>
      <protection hidden="1"/>
    </xf>
    <xf numFmtId="0" fontId="4" fillId="3" borderId="2" xfId="0" applyFont="1" applyFill="1" applyBorder="1" applyAlignment="1" applyProtection="1">
      <alignment horizontal="center" vertical="center" shrinkToFit="1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36" fillId="13" borderId="0" xfId="0" applyFont="1" applyFill="1" applyProtection="1">
      <protection hidden="1"/>
    </xf>
    <xf numFmtId="49" fontId="17" fillId="9" borderId="95" xfId="0" applyNumberFormat="1" applyFont="1" applyFill="1" applyBorder="1" applyAlignment="1" applyProtection="1">
      <alignment horizontal="center"/>
      <protection hidden="1"/>
    </xf>
    <xf numFmtId="0" fontId="5" fillId="6" borderId="5" xfId="0" applyFont="1" applyFill="1" applyBorder="1" applyAlignment="1" applyProtection="1">
      <alignment horizontal="center" vertical="center"/>
      <protection hidden="1"/>
    </xf>
    <xf numFmtId="1" fontId="5" fillId="11" borderId="93" xfId="0" applyNumberFormat="1" applyFont="1" applyFill="1" applyBorder="1" applyAlignment="1" applyProtection="1">
      <alignment horizontal="center" vertical="center" shrinkToFit="1"/>
      <protection hidden="1"/>
    </xf>
    <xf numFmtId="1" fontId="5" fillId="11" borderId="24" xfId="0" applyNumberFormat="1" applyFont="1" applyFill="1" applyBorder="1" applyAlignment="1" applyProtection="1">
      <alignment horizontal="center" vertical="center" shrinkToFit="1"/>
      <protection hidden="1"/>
    </xf>
    <xf numFmtId="1" fontId="5" fillId="11" borderId="28" xfId="0" applyNumberFormat="1" applyFont="1" applyFill="1" applyBorder="1" applyAlignment="1" applyProtection="1">
      <alignment horizontal="center" vertical="center" shrinkToFit="1"/>
      <protection hidden="1"/>
    </xf>
    <xf numFmtId="1" fontId="5" fillId="11" borderId="32" xfId="0" applyNumberFormat="1" applyFont="1" applyFill="1" applyBorder="1" applyAlignment="1" applyProtection="1">
      <alignment horizontal="center" vertical="center" shrinkToFit="1"/>
      <protection hidden="1"/>
    </xf>
    <xf numFmtId="1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4" borderId="57" xfId="0" applyFont="1" applyFill="1" applyBorder="1" applyAlignment="1" applyProtection="1">
      <alignment horizontal="left" vertical="center"/>
      <protection hidden="1"/>
    </xf>
    <xf numFmtId="0" fontId="2" fillId="4" borderId="56" xfId="0" applyFont="1" applyFill="1" applyBorder="1" applyAlignment="1" applyProtection="1">
      <alignment horizontal="left" vertical="center"/>
      <protection locked="0" hidden="1"/>
    </xf>
    <xf numFmtId="0" fontId="2" fillId="4" borderId="56" xfId="0" applyFont="1" applyFill="1" applyBorder="1" applyAlignment="1" applyProtection="1">
      <alignment horizontal="left" vertical="center"/>
      <protection hidden="1"/>
    </xf>
    <xf numFmtId="0" fontId="2" fillId="4" borderId="58" xfId="0" applyFont="1" applyFill="1" applyBorder="1" applyAlignment="1" applyProtection="1">
      <alignment horizontal="left" vertical="center"/>
      <protection hidden="1"/>
    </xf>
    <xf numFmtId="0" fontId="80" fillId="10" borderId="0" xfId="0" applyFont="1" applyFill="1" applyAlignment="1" applyProtection="1">
      <alignment horizontal="center" vertical="center"/>
      <protection hidden="1"/>
    </xf>
    <xf numFmtId="0" fontId="2" fillId="17" borderId="0" xfId="0" applyFont="1" applyFill="1" applyProtection="1">
      <protection hidden="1"/>
    </xf>
    <xf numFmtId="0" fontId="79" fillId="17" borderId="0" xfId="0" applyFont="1" applyFill="1" applyProtection="1">
      <protection hidden="1"/>
    </xf>
    <xf numFmtId="0" fontId="69" fillId="17" borderId="0" xfId="0" applyFont="1" applyFill="1" applyAlignment="1" applyProtection="1">
      <alignment horizontal="right"/>
      <protection hidden="1"/>
    </xf>
    <xf numFmtId="0" fontId="43" fillId="13" borderId="0" xfId="0" applyFont="1" applyFill="1" applyAlignment="1" applyProtection="1">
      <alignment horizontal="right"/>
      <protection hidden="1"/>
    </xf>
    <xf numFmtId="0" fontId="15" fillId="18" borderId="94" xfId="0" applyFont="1" applyFill="1" applyBorder="1" applyAlignment="1" applyProtection="1">
      <alignment horizontal="center" vertical="center"/>
      <protection locked="0" hidden="1"/>
    </xf>
    <xf numFmtId="0" fontId="15" fillId="4" borderId="56" xfId="0" applyFont="1" applyFill="1" applyBorder="1" applyAlignment="1" applyProtection="1">
      <alignment horizontal="center" vertical="center"/>
      <protection locked="0" hidden="1"/>
    </xf>
    <xf numFmtId="0" fontId="15" fillId="4" borderId="94" xfId="0" applyFont="1" applyFill="1" applyBorder="1" applyAlignment="1" applyProtection="1">
      <alignment horizontal="center" vertical="center"/>
      <protection locked="0" hidden="1"/>
    </xf>
    <xf numFmtId="0" fontId="4" fillId="9" borderId="1" xfId="0" applyFont="1" applyFill="1" applyBorder="1" applyAlignment="1" applyProtection="1">
      <alignment horizontal="center" vertical="center" shrinkToFit="1"/>
      <protection hidden="1"/>
    </xf>
    <xf numFmtId="0" fontId="4" fillId="9" borderId="3" xfId="0" applyFont="1" applyFill="1" applyBorder="1" applyAlignment="1" applyProtection="1">
      <alignment horizontal="center" vertical="center" shrinkToFit="1"/>
      <protection hidden="1"/>
    </xf>
    <xf numFmtId="0" fontId="5" fillId="0" borderId="15" xfId="0" applyFont="1" applyBorder="1" applyAlignment="1" applyProtection="1">
      <alignment horizontal="center" vertical="center" shrinkToFit="1"/>
      <protection locked="0" hidden="1"/>
    </xf>
    <xf numFmtId="0" fontId="5" fillId="0" borderId="1" xfId="0" applyFont="1" applyBorder="1" applyAlignment="1" applyProtection="1">
      <alignment horizontal="center" vertical="center" shrinkToFit="1"/>
      <protection locked="0" hidden="1"/>
    </xf>
    <xf numFmtId="0" fontId="5" fillId="6" borderId="1" xfId="0" applyFont="1" applyFill="1" applyBorder="1" applyAlignment="1" applyProtection="1">
      <alignment horizontal="center" vertical="center" shrinkToFit="1"/>
      <protection hidden="1"/>
    </xf>
    <xf numFmtId="0" fontId="5" fillId="0" borderId="16" xfId="0" applyFont="1" applyBorder="1" applyAlignment="1" applyProtection="1">
      <alignment horizontal="center" vertical="center" shrinkToFit="1"/>
      <protection locked="0" hidden="1"/>
    </xf>
    <xf numFmtId="0" fontId="5" fillId="0" borderId="3" xfId="0" applyFont="1" applyBorder="1" applyAlignment="1" applyProtection="1">
      <alignment horizontal="center" vertical="center" shrinkToFit="1"/>
      <protection locked="0" hidden="1"/>
    </xf>
    <xf numFmtId="0" fontId="5" fillId="6" borderId="3" xfId="0" applyFont="1" applyFill="1" applyBorder="1" applyAlignment="1" applyProtection="1">
      <alignment horizontal="center" vertical="center" shrinkToFit="1"/>
      <protection hidden="1"/>
    </xf>
    <xf numFmtId="0" fontId="5" fillId="0" borderId="114" xfId="0" applyFont="1" applyBorder="1" applyAlignment="1" applyProtection="1">
      <alignment horizontal="center" vertical="center" shrinkToFit="1"/>
      <protection locked="0" hidden="1"/>
    </xf>
    <xf numFmtId="0" fontId="5" fillId="0" borderId="2" xfId="0" applyFont="1" applyBorder="1" applyAlignment="1" applyProtection="1">
      <alignment horizontal="center" vertical="center" shrinkToFit="1"/>
      <protection locked="0" hidden="1"/>
    </xf>
    <xf numFmtId="0" fontId="4" fillId="18" borderId="62" xfId="0" applyFont="1" applyFill="1" applyBorder="1" applyAlignment="1" applyProtection="1">
      <alignment horizontal="center" vertical="center" shrinkToFit="1"/>
      <protection hidden="1"/>
    </xf>
    <xf numFmtId="0" fontId="4" fillId="18" borderId="4" xfId="0" applyFont="1" applyFill="1" applyBorder="1" applyAlignment="1" applyProtection="1">
      <alignment horizontal="center" vertical="center" shrinkToFit="1"/>
      <protection hidden="1"/>
    </xf>
    <xf numFmtId="0" fontId="4" fillId="18" borderId="23" xfId="0" applyFont="1" applyFill="1" applyBorder="1" applyAlignment="1" applyProtection="1">
      <alignment horizontal="center" vertical="center" shrinkToFit="1"/>
      <protection hidden="1"/>
    </xf>
    <xf numFmtId="1" fontId="4" fillId="18" borderId="66" xfId="0" applyNumberFormat="1" applyFont="1" applyFill="1" applyBorder="1" applyAlignment="1" applyProtection="1">
      <alignment horizontal="center" vertical="center" shrinkToFit="1"/>
      <protection hidden="1"/>
    </xf>
    <xf numFmtId="1" fontId="4" fillId="9" borderId="2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31" xfId="0" applyFont="1" applyFill="1" applyBorder="1" applyAlignment="1" applyProtection="1">
      <alignment horizontal="center" vertical="center"/>
      <protection locked="0" hidden="1"/>
    </xf>
    <xf numFmtId="0" fontId="81" fillId="0" borderId="1" xfId="0" applyFont="1" applyBorder="1" applyAlignment="1" applyProtection="1">
      <alignment horizontal="center"/>
      <protection locked="0"/>
    </xf>
    <xf numFmtId="0" fontId="81" fillId="0" borderId="2" xfId="0" applyFont="1" applyBorder="1" applyAlignment="1" applyProtection="1">
      <alignment horizontal="center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 hidden="1"/>
    </xf>
    <xf numFmtId="0" fontId="5" fillId="0" borderId="30" xfId="0" applyFont="1" applyFill="1" applyBorder="1" applyAlignment="1" applyProtection="1">
      <alignment horizontal="center" vertical="center"/>
      <protection locked="0" hidden="1"/>
    </xf>
    <xf numFmtId="0" fontId="5" fillId="0" borderId="30" xfId="0" applyFont="1" applyFill="1" applyBorder="1" applyAlignment="1" applyProtection="1">
      <alignment horizontal="center" vertical="center"/>
      <protection locked="0" hidden="1"/>
    </xf>
    <xf numFmtId="0" fontId="30" fillId="10" borderId="0" xfId="0" applyFont="1" applyFill="1" applyAlignment="1" applyProtection="1">
      <alignment horizontal="center" vertical="center" wrapText="1"/>
      <protection hidden="1"/>
    </xf>
    <xf numFmtId="0" fontId="51" fillId="10" borderId="0" xfId="0" applyFont="1" applyFill="1" applyAlignment="1" applyProtection="1">
      <alignment horizontal="left" vertical="center"/>
      <protection hidden="1"/>
    </xf>
    <xf numFmtId="0" fontId="46" fillId="0" borderId="0" xfId="0" applyFont="1" applyAlignment="1" applyProtection="1">
      <alignment horizontal="right"/>
      <protection hidden="1"/>
    </xf>
    <xf numFmtId="0" fontId="42" fillId="2" borderId="0" xfId="1" applyFont="1" applyFill="1" applyBorder="1" applyAlignment="1" applyProtection="1">
      <alignment horizontal="left"/>
      <protection hidden="1"/>
    </xf>
    <xf numFmtId="0" fontId="13" fillId="8" borderId="0" xfId="0" applyFont="1" applyFill="1" applyAlignment="1" applyProtection="1">
      <alignment horizontal="center"/>
      <protection hidden="1"/>
    </xf>
    <xf numFmtId="0" fontId="8" fillId="9" borderId="0" xfId="0" applyFont="1" applyFill="1" applyAlignment="1" applyProtection="1">
      <alignment horizontal="left" vertical="center" wrapText="1"/>
      <protection hidden="1"/>
    </xf>
    <xf numFmtId="0" fontId="8" fillId="9" borderId="0" xfId="0" applyFont="1" applyFill="1" applyAlignment="1" applyProtection="1">
      <alignment horizontal="left" wrapText="1"/>
      <protection hidden="1"/>
    </xf>
    <xf numFmtId="0" fontId="41" fillId="8" borderId="0" xfId="0" applyFont="1" applyFill="1" applyAlignment="1" applyProtection="1">
      <alignment horizontal="left"/>
      <protection hidden="1"/>
    </xf>
    <xf numFmtId="0" fontId="39" fillId="0" borderId="0" xfId="1" applyFont="1" applyFill="1" applyBorder="1" applyAlignment="1" applyProtection="1">
      <alignment horizontal="left" vertical="center"/>
      <protection hidden="1"/>
    </xf>
    <xf numFmtId="0" fontId="56" fillId="15" borderId="0" xfId="0" applyFont="1" applyFill="1" applyAlignment="1" applyProtection="1">
      <alignment horizontal="center" vertical="center"/>
      <protection hidden="1"/>
    </xf>
    <xf numFmtId="0" fontId="2" fillId="7" borderId="132" xfId="0" applyFont="1" applyFill="1" applyBorder="1" applyAlignment="1" applyProtection="1">
      <alignment horizontal="left"/>
      <protection locked="0" hidden="1"/>
    </xf>
    <xf numFmtId="0" fontId="2" fillId="7" borderId="133" xfId="0" applyFont="1" applyFill="1" applyBorder="1" applyAlignment="1" applyProtection="1">
      <alignment horizontal="left"/>
      <protection locked="0" hidden="1"/>
    </xf>
    <xf numFmtId="0" fontId="31" fillId="10" borderId="0" xfId="0" applyFont="1" applyFill="1" applyAlignment="1" applyProtection="1">
      <alignment horizontal="center" vertical="center" wrapText="1"/>
      <protection hidden="1"/>
    </xf>
    <xf numFmtId="0" fontId="5" fillId="8" borderId="91" xfId="0" applyFont="1" applyFill="1" applyBorder="1" applyAlignment="1">
      <alignment vertical="center"/>
    </xf>
    <xf numFmtId="0" fontId="5" fillId="8" borderId="92" xfId="0" applyFont="1" applyFill="1" applyBorder="1" applyAlignment="1">
      <alignment vertical="center"/>
    </xf>
    <xf numFmtId="0" fontId="78" fillId="10" borderId="129" xfId="0" applyFont="1" applyFill="1" applyBorder="1" applyAlignment="1">
      <alignment horizontal="right" shrinkToFit="1"/>
    </xf>
    <xf numFmtId="0" fontId="78" fillId="10" borderId="131" xfId="0" applyFont="1" applyFill="1" applyBorder="1" applyAlignment="1">
      <alignment horizontal="right" shrinkToFit="1"/>
    </xf>
    <xf numFmtId="0" fontId="78" fillId="10" borderId="129" xfId="0" applyFont="1" applyFill="1" applyBorder="1" applyAlignment="1">
      <alignment horizontal="left" shrinkToFit="1"/>
    </xf>
    <xf numFmtId="0" fontId="78" fillId="10" borderId="130" xfId="0" applyFont="1" applyFill="1" applyBorder="1" applyAlignment="1">
      <alignment horizontal="left" shrinkToFit="1"/>
    </xf>
    <xf numFmtId="0" fontId="2" fillId="8" borderId="0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 shrinkToFit="1"/>
    </xf>
    <xf numFmtId="0" fontId="5" fillId="8" borderId="14" xfId="0" applyFont="1" applyFill="1" applyBorder="1" applyAlignment="1">
      <alignment horizontal="center" vertical="center" wrapText="1" shrinkToFit="1"/>
    </xf>
    <xf numFmtId="0" fontId="5" fillId="8" borderId="2" xfId="0" applyFont="1" applyFill="1" applyBorder="1" applyAlignment="1">
      <alignment horizontal="center" vertical="center" wrapText="1" shrinkToFi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/>
      <protection hidden="1"/>
    </xf>
    <xf numFmtId="0" fontId="4" fillId="0" borderId="6" xfId="0" applyFont="1" applyFill="1" applyBorder="1" applyAlignment="1" applyProtection="1">
      <alignment horizontal="center" vertical="center"/>
      <protection hidden="1"/>
    </xf>
    <xf numFmtId="0" fontId="4" fillId="0" borderId="7" xfId="0" applyFont="1" applyFill="1" applyBorder="1" applyAlignment="1" applyProtection="1">
      <alignment horizontal="center" vertical="center"/>
      <protection hidden="1"/>
    </xf>
    <xf numFmtId="2" fontId="5" fillId="0" borderId="6" xfId="0" applyNumberFormat="1" applyFont="1" applyFill="1" applyBorder="1" applyAlignment="1" applyProtection="1">
      <alignment horizontal="center"/>
      <protection hidden="1"/>
    </xf>
    <xf numFmtId="2" fontId="5" fillId="0" borderId="7" xfId="0" applyNumberFormat="1" applyFont="1" applyFill="1" applyBorder="1" applyAlignment="1" applyProtection="1">
      <alignment horizontal="center"/>
      <protection hidden="1"/>
    </xf>
    <xf numFmtId="0" fontId="19" fillId="0" borderId="0" xfId="0" applyFont="1" applyFill="1" applyAlignment="1" applyProtection="1">
      <alignment horizontal="center"/>
      <protection hidden="1"/>
    </xf>
    <xf numFmtId="0" fontId="17" fillId="0" borderId="0" xfId="0" applyFont="1" applyFill="1" applyAlignment="1" applyProtection="1">
      <alignment horizontal="center"/>
      <protection hidden="1"/>
    </xf>
    <xf numFmtId="187" fontId="2" fillId="0" borderId="0" xfId="0" applyNumberFormat="1" applyFont="1" applyFill="1" applyAlignment="1" applyProtection="1">
      <alignment horizontal="left" indent="2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horizontal="center" vertical="center" wrapText="1"/>
      <protection hidden="1"/>
    </xf>
    <xf numFmtId="0" fontId="2" fillId="0" borderId="60" xfId="0" applyFont="1" applyFill="1" applyBorder="1" applyAlignment="1" applyProtection="1">
      <alignment horizontal="center" vertical="center" wrapText="1"/>
      <protection hidden="1"/>
    </xf>
    <xf numFmtId="0" fontId="2" fillId="0" borderId="61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top" wrapText="1"/>
      <protection hidden="1"/>
    </xf>
    <xf numFmtId="0" fontId="1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/>
      <protection hidden="1"/>
    </xf>
    <xf numFmtId="0" fontId="5" fillId="0" borderId="6" xfId="0" applyFont="1" applyFill="1" applyBorder="1" applyAlignment="1" applyProtection="1">
      <alignment horizontal="center"/>
      <protection hidden="1"/>
    </xf>
    <xf numFmtId="0" fontId="5" fillId="0" borderId="7" xfId="0" applyFont="1" applyFill="1" applyBorder="1" applyAlignment="1" applyProtection="1">
      <alignment horizontal="center"/>
      <protection hidden="1"/>
    </xf>
    <xf numFmtId="0" fontId="15" fillId="0" borderId="60" xfId="0" applyFont="1" applyFill="1" applyBorder="1" applyAlignment="1" applyProtection="1">
      <alignment horizontal="center" vertical="top" wrapText="1"/>
      <protection hidden="1"/>
    </xf>
    <xf numFmtId="0" fontId="15" fillId="0" borderId="61" xfId="0" applyFont="1" applyFill="1" applyBorder="1" applyAlignment="1" applyProtection="1">
      <alignment horizontal="center" vertical="top" wrapText="1"/>
      <protection hidden="1"/>
    </xf>
    <xf numFmtId="0" fontId="15" fillId="0" borderId="4" xfId="0" applyFont="1" applyFill="1" applyBorder="1" applyAlignment="1" applyProtection="1">
      <alignment horizontal="center" vertical="top" wrapText="1"/>
      <protection hidden="1"/>
    </xf>
    <xf numFmtId="0" fontId="15" fillId="0" borderId="5" xfId="0" applyFont="1" applyFill="1" applyBorder="1" applyAlignment="1" applyProtection="1">
      <alignment horizontal="center" vertical="top" wrapText="1"/>
      <protection hidden="1"/>
    </xf>
    <xf numFmtId="2" fontId="54" fillId="0" borderId="6" xfId="0" applyNumberFormat="1" applyFont="1" applyFill="1" applyBorder="1" applyAlignment="1" applyProtection="1">
      <alignment horizontal="center" vertical="center" wrapText="1"/>
      <protection hidden="1"/>
    </xf>
    <xf numFmtId="2" fontId="54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11" borderId="37" xfId="0" applyFont="1" applyFill="1" applyBorder="1" applyAlignment="1" applyProtection="1">
      <alignment horizontal="center" vertical="center"/>
      <protection hidden="1"/>
    </xf>
    <xf numFmtId="0" fontId="5" fillId="11" borderId="38" xfId="0" applyFont="1" applyFill="1" applyBorder="1" applyAlignment="1" applyProtection="1">
      <alignment horizontal="center" vertical="center"/>
      <protection hidden="1"/>
    </xf>
    <xf numFmtId="0" fontId="5" fillId="11" borderId="42" xfId="0" applyFont="1" applyFill="1" applyBorder="1" applyAlignment="1" applyProtection="1">
      <alignment horizontal="center" vertical="center"/>
      <protection hidden="1"/>
    </xf>
    <xf numFmtId="0" fontId="5" fillId="11" borderId="39" xfId="0" applyFont="1" applyFill="1" applyBorder="1" applyAlignment="1" applyProtection="1">
      <alignment horizontal="center" vertical="center"/>
      <protection hidden="1"/>
    </xf>
    <xf numFmtId="0" fontId="5" fillId="0" borderId="30" xfId="0" applyFont="1" applyFill="1" applyBorder="1" applyAlignment="1" applyProtection="1">
      <alignment horizontal="center" vertical="center"/>
      <protection locked="0" hidden="1"/>
    </xf>
    <xf numFmtId="0" fontId="5" fillId="0" borderId="31" xfId="0" applyFont="1" applyFill="1" applyBorder="1" applyAlignment="1" applyProtection="1">
      <alignment horizontal="center" vertical="center"/>
      <protection locked="0" hidden="1"/>
    </xf>
    <xf numFmtId="0" fontId="5" fillId="0" borderId="35" xfId="0" applyFont="1" applyFill="1" applyBorder="1" applyAlignment="1" applyProtection="1">
      <alignment horizontal="center" vertical="center"/>
      <protection locked="0" hidden="1"/>
    </xf>
    <xf numFmtId="0" fontId="5" fillId="0" borderId="40" xfId="0" applyFont="1" applyFill="1" applyBorder="1" applyAlignment="1" applyProtection="1">
      <alignment horizontal="center" vertical="center"/>
      <protection locked="0" hidden="1"/>
    </xf>
    <xf numFmtId="0" fontId="5" fillId="11" borderId="13" xfId="0" applyFont="1" applyFill="1" applyBorder="1" applyAlignment="1" applyProtection="1">
      <alignment horizontal="center" vertical="center" wrapText="1"/>
      <protection hidden="1"/>
    </xf>
    <xf numFmtId="0" fontId="5" fillId="11" borderId="14" xfId="0" applyFont="1" applyFill="1" applyBorder="1" applyAlignment="1" applyProtection="1">
      <alignment horizontal="center" vertical="center" wrapText="1"/>
      <protection hidden="1"/>
    </xf>
    <xf numFmtId="0" fontId="5" fillId="11" borderId="2" xfId="0" applyFont="1" applyFill="1" applyBorder="1" applyAlignment="1" applyProtection="1">
      <alignment horizontal="center" vertical="center" wrapText="1"/>
      <protection hidden="1"/>
    </xf>
    <xf numFmtId="0" fontId="2" fillId="11" borderId="60" xfId="0" applyFont="1" applyFill="1" applyBorder="1" applyAlignment="1" applyProtection="1">
      <alignment horizontal="center" vertical="center"/>
      <protection hidden="1"/>
    </xf>
    <xf numFmtId="0" fontId="2" fillId="11" borderId="115" xfId="0" applyFont="1" applyFill="1" applyBorder="1" applyAlignment="1" applyProtection="1">
      <alignment horizontal="center" vertical="center"/>
      <protection hidden="1"/>
    </xf>
    <xf numFmtId="0" fontId="2" fillId="11" borderId="61" xfId="0" applyFont="1" applyFill="1" applyBorder="1" applyAlignment="1" applyProtection="1">
      <alignment horizontal="center" vertical="center"/>
      <protection hidden="1"/>
    </xf>
    <xf numFmtId="0" fontId="2" fillId="11" borderId="4" xfId="0" applyFont="1" applyFill="1" applyBorder="1" applyAlignment="1" applyProtection="1">
      <alignment horizontal="center" vertical="center"/>
      <protection hidden="1"/>
    </xf>
    <xf numFmtId="0" fontId="2" fillId="11" borderId="21" xfId="0" applyFont="1" applyFill="1" applyBorder="1" applyAlignment="1" applyProtection="1">
      <alignment horizontal="center" vertical="center"/>
      <protection hidden="1"/>
    </xf>
    <xf numFmtId="0" fontId="2" fillId="11" borderId="5" xfId="0" applyFont="1" applyFill="1" applyBorder="1" applyAlignment="1" applyProtection="1">
      <alignment horizontal="center" vertical="center"/>
      <protection hidden="1"/>
    </xf>
    <xf numFmtId="0" fontId="5" fillId="11" borderId="41" xfId="0" applyFont="1" applyFill="1" applyBorder="1" applyAlignment="1" applyProtection="1">
      <alignment horizontal="center" vertical="center"/>
      <protection hidden="1"/>
    </xf>
    <xf numFmtId="0" fontId="5" fillId="11" borderId="13" xfId="0" applyFont="1" applyFill="1" applyBorder="1" applyAlignment="1" applyProtection="1">
      <alignment horizontal="center" vertical="center" textRotation="90" wrapText="1"/>
      <protection hidden="1"/>
    </xf>
    <xf numFmtId="0" fontId="5" fillId="11" borderId="14" xfId="0" applyFont="1" applyFill="1" applyBorder="1" applyAlignment="1" applyProtection="1">
      <alignment horizontal="center" vertical="center" textRotation="90" wrapText="1"/>
      <protection hidden="1"/>
    </xf>
    <xf numFmtId="0" fontId="5" fillId="11" borderId="10" xfId="0" applyFont="1" applyFill="1" applyBorder="1" applyAlignment="1" applyProtection="1">
      <alignment horizontal="center" vertical="center" textRotation="90" wrapText="1"/>
      <protection hidden="1"/>
    </xf>
    <xf numFmtId="0" fontId="5" fillId="11" borderId="10" xfId="0" applyFont="1" applyFill="1" applyBorder="1" applyAlignment="1" applyProtection="1">
      <alignment horizontal="center" vertical="center" wrapText="1"/>
      <protection hidden="1"/>
    </xf>
    <xf numFmtId="0" fontId="5" fillId="11" borderId="13" xfId="0" applyFont="1" applyFill="1" applyBorder="1" applyAlignment="1">
      <alignment horizontal="center" vertical="center" textRotation="90" wrapText="1"/>
    </xf>
    <xf numFmtId="0" fontId="5" fillId="11" borderId="14" xfId="0" applyFont="1" applyFill="1" applyBorder="1" applyAlignment="1">
      <alignment horizontal="center" vertical="center" textRotation="90" wrapText="1"/>
    </xf>
    <xf numFmtId="0" fontId="5" fillId="11" borderId="10" xfId="0" applyFont="1" applyFill="1" applyBorder="1" applyAlignment="1">
      <alignment horizontal="center" vertical="center" textRotation="90" wrapText="1"/>
    </xf>
    <xf numFmtId="0" fontId="5" fillId="7" borderId="6" xfId="0" applyFont="1" applyFill="1" applyBorder="1" applyAlignment="1" applyProtection="1">
      <alignment horizontal="left" vertical="center" shrinkToFit="1"/>
      <protection hidden="1"/>
    </xf>
    <xf numFmtId="0" fontId="5" fillId="7" borderId="20" xfId="0" applyFont="1" applyFill="1" applyBorder="1" applyAlignment="1" applyProtection="1">
      <alignment horizontal="left" vertical="center" shrinkToFit="1"/>
      <protection hidden="1"/>
    </xf>
    <xf numFmtId="0" fontId="5" fillId="7" borderId="18" xfId="0" applyFont="1" applyFill="1" applyBorder="1" applyAlignment="1" applyProtection="1">
      <alignment horizontal="left" vertical="center" shrinkToFit="1"/>
      <protection hidden="1"/>
    </xf>
    <xf numFmtId="0" fontId="5" fillId="7" borderId="19" xfId="0" applyFont="1" applyFill="1" applyBorder="1" applyAlignment="1" applyProtection="1">
      <alignment horizontal="left" vertical="center" shrinkToFit="1"/>
      <protection hidden="1"/>
    </xf>
    <xf numFmtId="0" fontId="5" fillId="7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7" borderId="3" xfId="0" applyFont="1" applyFill="1" applyBorder="1" applyAlignment="1" applyProtection="1">
      <alignment horizontal="center" vertical="center" textRotation="90" shrinkToFit="1"/>
      <protection hidden="1"/>
    </xf>
    <xf numFmtId="0" fontId="4" fillId="5" borderId="7" xfId="0" applyFont="1" applyFill="1" applyBorder="1" applyAlignment="1" applyProtection="1">
      <alignment horizontal="center" vertical="center" wrapText="1"/>
      <protection hidden="1"/>
    </xf>
    <xf numFmtId="0" fontId="4" fillId="5" borderId="13" xfId="0" applyFont="1" applyFill="1" applyBorder="1" applyAlignment="1" applyProtection="1">
      <alignment horizontal="center" vertical="center" wrapText="1"/>
      <protection hidden="1"/>
    </xf>
    <xf numFmtId="0" fontId="4" fillId="5" borderId="14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5" fillId="7" borderId="112" xfId="0" applyFont="1" applyFill="1" applyBorder="1" applyAlignment="1" applyProtection="1">
      <alignment horizontal="center" vertical="center"/>
      <protection hidden="1"/>
    </xf>
    <xf numFmtId="0" fontId="5" fillId="7" borderId="17" xfId="0" applyFont="1" applyFill="1" applyBorder="1" applyAlignment="1" applyProtection="1">
      <alignment horizontal="center" vertical="center"/>
      <protection hidden="1"/>
    </xf>
    <xf numFmtId="0" fontId="5" fillId="7" borderId="18" xfId="0" applyFont="1" applyFill="1" applyBorder="1" applyAlignment="1" applyProtection="1">
      <alignment horizontal="center" vertical="center"/>
      <protection hidden="1"/>
    </xf>
    <xf numFmtId="0" fontId="5" fillId="7" borderId="65" xfId="0" applyFont="1" applyFill="1" applyBorder="1" applyAlignment="1" applyProtection="1">
      <alignment horizontal="center" vertical="center"/>
      <protection hidden="1"/>
    </xf>
    <xf numFmtId="0" fontId="5" fillId="7" borderId="19" xfId="0" applyFont="1" applyFill="1" applyBorder="1" applyAlignment="1" applyProtection="1">
      <alignment horizontal="center" vertical="center"/>
      <protection hidden="1"/>
    </xf>
    <xf numFmtId="0" fontId="5" fillId="7" borderId="64" xfId="0" applyFont="1" applyFill="1" applyBorder="1" applyAlignment="1" applyProtection="1">
      <alignment horizontal="center" vertical="center"/>
      <protection hidden="1"/>
    </xf>
    <xf numFmtId="0" fontId="5" fillId="7" borderId="1" xfId="0" applyFont="1" applyFill="1" applyBorder="1" applyAlignment="1" applyProtection="1">
      <alignment horizontal="center" vertical="center" textRotation="90" wrapText="1"/>
      <protection hidden="1"/>
    </xf>
    <xf numFmtId="0" fontId="5" fillId="7" borderId="3" xfId="0" applyFont="1" applyFill="1" applyBorder="1" applyAlignment="1" applyProtection="1">
      <alignment horizontal="center" vertical="center" textRotation="90" wrapText="1"/>
      <protection hidden="1"/>
    </xf>
    <xf numFmtId="0" fontId="5" fillId="7" borderId="6" xfId="0" applyFont="1" applyFill="1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5" fillId="7" borderId="3" xfId="0" applyFont="1" applyFill="1" applyBorder="1" applyAlignment="1" applyProtection="1">
      <alignment horizontal="center" vertical="center" wrapText="1"/>
      <protection hidden="1"/>
    </xf>
    <xf numFmtId="0" fontId="4" fillId="7" borderId="111" xfId="0" applyFont="1" applyFill="1" applyBorder="1" applyAlignment="1" applyProtection="1">
      <alignment horizontal="center" vertical="center"/>
      <protection hidden="1"/>
    </xf>
    <xf numFmtId="0" fontId="4" fillId="7" borderId="109" xfId="0" applyFont="1" applyFill="1" applyBorder="1" applyAlignment="1" applyProtection="1">
      <alignment horizontal="center" vertical="center"/>
      <protection hidden="1"/>
    </xf>
    <xf numFmtId="0" fontId="4" fillId="7" borderId="110" xfId="0" applyFont="1" applyFill="1" applyBorder="1" applyAlignment="1" applyProtection="1">
      <alignment horizontal="center" vertical="center"/>
      <protection hidden="1"/>
    </xf>
    <xf numFmtId="0" fontId="5" fillId="7" borderId="111" xfId="0" applyFont="1" applyFill="1" applyBorder="1" applyAlignment="1" applyProtection="1">
      <alignment horizontal="center" vertical="center"/>
      <protection hidden="1"/>
    </xf>
    <xf numFmtId="0" fontId="5" fillId="7" borderId="109" xfId="0" applyFont="1" applyFill="1" applyBorder="1" applyAlignment="1" applyProtection="1">
      <alignment horizontal="center" vertical="center"/>
      <protection hidden="1"/>
    </xf>
    <xf numFmtId="0" fontId="5" fillId="7" borderId="110" xfId="0" applyFont="1" applyFill="1" applyBorder="1" applyAlignment="1" applyProtection="1">
      <alignment horizontal="center" vertical="center"/>
      <protection hidden="1"/>
    </xf>
    <xf numFmtId="0" fontId="5" fillId="6" borderId="6" xfId="0" applyFont="1" applyFill="1" applyBorder="1" applyAlignment="1" applyProtection="1">
      <alignment horizontal="left" vertical="center" shrinkToFit="1"/>
      <protection hidden="1"/>
    </xf>
    <xf numFmtId="0" fontId="5" fillId="6" borderId="20" xfId="0" applyFont="1" applyFill="1" applyBorder="1" applyAlignment="1" applyProtection="1">
      <alignment horizontal="left" vertical="center" shrinkToFit="1"/>
      <protection hidden="1"/>
    </xf>
    <xf numFmtId="0" fontId="5" fillId="6" borderId="18" xfId="0" applyFont="1" applyFill="1" applyBorder="1" applyAlignment="1" applyProtection="1">
      <alignment horizontal="left" vertical="center" shrinkToFit="1"/>
      <protection hidden="1"/>
    </xf>
    <xf numFmtId="0" fontId="5" fillId="6" borderId="19" xfId="0" applyFont="1" applyFill="1" applyBorder="1" applyAlignment="1" applyProtection="1">
      <alignment horizontal="left" vertical="center" shrinkToFit="1"/>
      <protection hidden="1"/>
    </xf>
    <xf numFmtId="0" fontId="5" fillId="6" borderId="1" xfId="0" applyFont="1" applyFill="1" applyBorder="1" applyAlignment="1" applyProtection="1">
      <alignment horizontal="center" vertical="center" textRotation="90" wrapText="1"/>
      <protection hidden="1"/>
    </xf>
    <xf numFmtId="0" fontId="5" fillId="6" borderId="3" xfId="0" applyFont="1" applyFill="1" applyBorder="1" applyAlignment="1" applyProtection="1">
      <alignment horizontal="center" vertical="center" textRotation="90" wrapText="1"/>
      <protection hidden="1"/>
    </xf>
    <xf numFmtId="0" fontId="5" fillId="6" borderId="6" xfId="0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3" xfId="0" applyFont="1" applyFill="1" applyBorder="1" applyAlignment="1" applyProtection="1">
      <alignment horizontal="center" vertical="center" wrapText="1"/>
      <protection hidden="1"/>
    </xf>
    <xf numFmtId="0" fontId="4" fillId="6" borderId="111" xfId="0" applyFont="1" applyFill="1" applyBorder="1" applyAlignment="1" applyProtection="1">
      <alignment horizontal="center" vertical="center"/>
      <protection hidden="1"/>
    </xf>
    <xf numFmtId="0" fontId="4" fillId="6" borderId="109" xfId="0" applyFont="1" applyFill="1" applyBorder="1" applyAlignment="1" applyProtection="1">
      <alignment horizontal="center" vertical="center"/>
      <protection hidden="1"/>
    </xf>
    <xf numFmtId="0" fontId="4" fillId="6" borderId="110" xfId="0" applyFont="1" applyFill="1" applyBorder="1" applyAlignment="1" applyProtection="1">
      <alignment horizontal="center" vertical="center"/>
      <protection hidden="1"/>
    </xf>
    <xf numFmtId="0" fontId="5" fillId="6" borderId="65" xfId="0" applyFont="1" applyFill="1" applyBorder="1" applyAlignment="1" applyProtection="1">
      <alignment horizontal="center" vertical="center"/>
      <protection hidden="1"/>
    </xf>
    <xf numFmtId="0" fontId="5" fillId="6" borderId="19" xfId="0" applyFont="1" applyFill="1" applyBorder="1" applyAlignment="1" applyProtection="1">
      <alignment horizontal="center" vertical="center"/>
      <protection hidden="1"/>
    </xf>
    <xf numFmtId="0" fontId="5" fillId="6" borderId="64" xfId="0" applyFont="1" applyFill="1" applyBorder="1" applyAlignment="1" applyProtection="1">
      <alignment horizontal="center" vertical="center"/>
      <protection hidden="1"/>
    </xf>
    <xf numFmtId="0" fontId="30" fillId="10" borderId="0" xfId="0" applyFont="1" applyFill="1" applyBorder="1" applyAlignment="1" applyProtection="1">
      <alignment horizontal="left" vertical="center" wrapText="1"/>
      <protection hidden="1"/>
    </xf>
    <xf numFmtId="0" fontId="4" fillId="6" borderId="1" xfId="0" applyFont="1" applyFill="1" applyBorder="1" applyAlignment="1" applyProtection="1">
      <alignment horizontal="center" vertical="center" textRotation="90" shrinkToFit="1"/>
      <protection hidden="1"/>
    </xf>
    <xf numFmtId="0" fontId="4" fillId="6" borderId="3" xfId="0" applyFont="1" applyFill="1" applyBorder="1" applyAlignment="1" applyProtection="1">
      <alignment horizontal="center" vertical="center" textRotation="90" shrinkToFit="1"/>
      <protection hidden="1"/>
    </xf>
    <xf numFmtId="0" fontId="4" fillId="9" borderId="7" xfId="0" applyFont="1" applyFill="1" applyBorder="1" applyAlignment="1" applyProtection="1">
      <alignment horizontal="center" vertical="center" wrapText="1"/>
      <protection hidden="1"/>
    </xf>
    <xf numFmtId="0" fontId="4" fillId="9" borderId="1" xfId="0" applyFont="1" applyFill="1" applyBorder="1" applyAlignment="1" applyProtection="1">
      <alignment horizontal="center" vertical="center" wrapText="1"/>
      <protection hidden="1"/>
    </xf>
    <xf numFmtId="0" fontId="4" fillId="9" borderId="3" xfId="0" applyFont="1" applyFill="1" applyBorder="1" applyAlignment="1" applyProtection="1">
      <alignment horizontal="center" vertical="center" wrapText="1"/>
      <protection hidden="1"/>
    </xf>
    <xf numFmtId="0" fontId="5" fillId="6" borderId="119" xfId="0" applyFont="1" applyFill="1" applyBorder="1" applyAlignment="1" applyProtection="1">
      <alignment horizontal="center" vertical="center" wrapText="1"/>
      <protection hidden="1"/>
    </xf>
    <xf numFmtId="0" fontId="5" fillId="6" borderId="120" xfId="0" applyFont="1" applyFill="1" applyBorder="1" applyAlignment="1" applyProtection="1">
      <alignment horizontal="center" vertical="center" wrapText="1"/>
      <protection hidden="1"/>
    </xf>
    <xf numFmtId="0" fontId="5" fillId="6" borderId="121" xfId="0" applyFont="1" applyFill="1" applyBorder="1" applyAlignment="1" applyProtection="1">
      <alignment horizontal="center" vertical="center" wrapText="1"/>
      <protection hidden="1"/>
    </xf>
    <xf numFmtId="0" fontId="4" fillId="6" borderId="16" xfId="0" applyFont="1" applyFill="1" applyBorder="1" applyAlignment="1" applyProtection="1">
      <alignment horizontal="center" vertical="center"/>
      <protection hidden="1"/>
    </xf>
    <xf numFmtId="0" fontId="4" fillId="6" borderId="3" xfId="0" applyFont="1" applyFill="1" applyBorder="1" applyAlignment="1" applyProtection="1">
      <alignment horizontal="center" vertical="center"/>
      <protection hidden="1"/>
    </xf>
    <xf numFmtId="0" fontId="4" fillId="6" borderId="108" xfId="0" applyFont="1" applyFill="1" applyBorder="1" applyAlignment="1" applyProtection="1">
      <alignment horizontal="center" vertical="center"/>
      <protection hidden="1"/>
    </xf>
    <xf numFmtId="0" fontId="4" fillId="6" borderId="65" xfId="0" applyFont="1" applyFill="1" applyBorder="1" applyAlignment="1" applyProtection="1">
      <alignment horizontal="center" vertical="center"/>
      <protection hidden="1"/>
    </xf>
    <xf numFmtId="0" fontId="4" fillId="6" borderId="19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4" fillId="6" borderId="18" xfId="0" applyFont="1" applyFill="1" applyBorder="1" applyAlignment="1" applyProtection="1">
      <alignment horizontal="center" vertical="center"/>
      <protection hidden="1"/>
    </xf>
    <xf numFmtId="0" fontId="5" fillId="6" borderId="7" xfId="0" applyFont="1" applyFill="1" applyBorder="1" applyAlignment="1" applyProtection="1">
      <alignment horizontal="left" vertical="center" shrinkToFit="1"/>
      <protection hidden="1"/>
    </xf>
    <xf numFmtId="0" fontId="5" fillId="6" borderId="8" xfId="0" applyFont="1" applyFill="1" applyBorder="1" applyAlignment="1" applyProtection="1">
      <alignment horizontal="left" vertical="center" shrinkToFit="1"/>
      <protection hidden="1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4" fillId="6" borderId="14" xfId="0" applyFont="1" applyFill="1" applyBorder="1" applyAlignment="1" applyProtection="1">
      <alignment horizontal="center" vertical="center" wrapText="1"/>
      <protection hidden="1"/>
    </xf>
    <xf numFmtId="0" fontId="4" fillId="6" borderId="10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23" fillId="9" borderId="1" xfId="0" applyFont="1" applyFill="1" applyBorder="1" applyAlignment="1" applyProtection="1">
      <alignment horizontal="center" vertical="center" wrapText="1"/>
      <protection hidden="1"/>
    </xf>
    <xf numFmtId="0" fontId="23" fillId="9" borderId="3" xfId="0" applyFont="1" applyFill="1" applyBorder="1" applyAlignment="1" applyProtection="1">
      <alignment horizontal="center" vertical="center" wrapText="1"/>
      <protection hidden="1"/>
    </xf>
    <xf numFmtId="0" fontId="5" fillId="6" borderId="6" xfId="0" applyFont="1" applyFill="1" applyBorder="1" applyAlignment="1" applyProtection="1">
      <alignment horizontal="center" vertical="center"/>
      <protection hidden="1"/>
    </xf>
    <xf numFmtId="0" fontId="5" fillId="6" borderId="7" xfId="0" applyFont="1" applyFill="1" applyBorder="1" applyAlignment="1" applyProtection="1">
      <alignment horizontal="center" vertical="center"/>
      <protection hidden="1"/>
    </xf>
    <xf numFmtId="0" fontId="4" fillId="6" borderId="6" xfId="0" applyFont="1" applyFill="1" applyBorder="1" applyAlignment="1" applyProtection="1">
      <alignment horizontal="center" vertical="center"/>
      <protection hidden="1"/>
    </xf>
    <xf numFmtId="0" fontId="4" fillId="6" borderId="20" xfId="0" applyFont="1" applyFill="1" applyBorder="1" applyAlignment="1" applyProtection="1">
      <alignment horizontal="center" vertical="center"/>
      <protection hidden="1"/>
    </xf>
    <xf numFmtId="0" fontId="4" fillId="6" borderId="7" xfId="0" applyFont="1" applyFill="1" applyBorder="1" applyAlignment="1" applyProtection="1">
      <alignment horizontal="center" vertical="center"/>
      <protection hidden="1"/>
    </xf>
    <xf numFmtId="0" fontId="4" fillId="6" borderId="9" xfId="0" applyFont="1" applyFill="1" applyBorder="1" applyAlignment="1" applyProtection="1">
      <alignment horizontal="center" vertical="center"/>
      <protection hidden="1"/>
    </xf>
    <xf numFmtId="0" fontId="4" fillId="6" borderId="2" xfId="0" applyFont="1" applyFill="1" applyBorder="1" applyAlignment="1" applyProtection="1">
      <alignment horizontal="center" vertical="center"/>
      <protection hidden="1"/>
    </xf>
    <xf numFmtId="0" fontId="4" fillId="6" borderId="5" xfId="0" applyFont="1" applyFill="1" applyBorder="1" applyAlignment="1" applyProtection="1">
      <alignment horizontal="center" vertical="center"/>
      <protection hidden="1"/>
    </xf>
    <xf numFmtId="0" fontId="4" fillId="9" borderId="8" xfId="0" applyFont="1" applyFill="1" applyBorder="1" applyAlignment="1" applyProtection="1">
      <alignment horizontal="center" vertical="center" wrapText="1"/>
      <protection hidden="1"/>
    </xf>
    <xf numFmtId="0" fontId="4" fillId="9" borderId="63" xfId="0" applyFont="1" applyFill="1" applyBorder="1" applyAlignment="1" applyProtection="1">
      <alignment horizontal="center" vertical="center" wrapText="1"/>
      <protection hidden="1"/>
    </xf>
    <xf numFmtId="0" fontId="4" fillId="9" borderId="17" xfId="0" applyFont="1" applyFill="1" applyBorder="1" applyAlignment="1" applyProtection="1">
      <alignment horizontal="center" vertical="center" wrapText="1"/>
      <protection hidden="1"/>
    </xf>
    <xf numFmtId="0" fontId="5" fillId="6" borderId="112" xfId="0" applyFont="1" applyFill="1" applyBorder="1" applyAlignment="1" applyProtection="1">
      <alignment horizontal="center" vertical="center"/>
      <protection hidden="1"/>
    </xf>
    <xf numFmtId="0" fontId="5" fillId="6" borderId="17" xfId="0" applyFont="1" applyFill="1" applyBorder="1" applyAlignment="1" applyProtection="1">
      <alignment horizontal="center" vertical="center"/>
      <protection hidden="1"/>
    </xf>
    <xf numFmtId="0" fontId="5" fillId="6" borderId="113" xfId="0" applyFont="1" applyFill="1" applyBorder="1" applyAlignment="1" applyProtection="1">
      <alignment horizontal="center" vertical="center"/>
      <protection hidden="1"/>
    </xf>
    <xf numFmtId="0" fontId="5" fillId="6" borderId="22" xfId="0" applyFont="1" applyFill="1" applyBorder="1" applyAlignment="1" applyProtection="1">
      <alignment horizontal="center" vertical="center" shrinkToFit="1"/>
      <protection hidden="1"/>
    </xf>
    <xf numFmtId="0" fontId="5" fillId="6" borderId="23" xfId="0" applyFont="1" applyFill="1" applyBorder="1" applyAlignment="1" applyProtection="1">
      <alignment horizontal="center" vertical="center" shrinkToFit="1"/>
      <protection hidden="1"/>
    </xf>
    <xf numFmtId="0" fontId="5" fillId="6" borderId="6" xfId="0" applyFont="1" applyFill="1" applyBorder="1" applyAlignment="1" applyProtection="1">
      <alignment horizontal="center" vertical="center" shrinkToFit="1"/>
      <protection hidden="1"/>
    </xf>
    <xf numFmtId="0" fontId="5" fillId="6" borderId="108" xfId="0" applyFont="1" applyFill="1" applyBorder="1" applyAlignment="1" applyProtection="1">
      <alignment horizontal="center" vertical="center" shrinkToFit="1"/>
      <protection hidden="1"/>
    </xf>
    <xf numFmtId="0" fontId="5" fillId="6" borderId="5" xfId="0" applyFont="1" applyFill="1" applyBorder="1" applyAlignment="1" applyProtection="1">
      <alignment horizontal="center" vertical="center"/>
      <protection hidden="1"/>
    </xf>
    <xf numFmtId="0" fontId="5" fillId="6" borderId="2" xfId="0" applyFont="1" applyFill="1" applyBorder="1" applyAlignment="1" applyProtection="1">
      <alignment horizontal="center" vertical="center"/>
      <protection hidden="1"/>
    </xf>
    <xf numFmtId="0" fontId="5" fillId="6" borderId="4" xfId="0" applyFont="1" applyFill="1" applyBorder="1" applyAlignment="1" applyProtection="1">
      <alignment horizontal="center" vertical="center"/>
      <protection hidden="1"/>
    </xf>
    <xf numFmtId="0" fontId="5" fillId="9" borderId="1" xfId="0" applyFont="1" applyFill="1" applyBorder="1" applyAlignment="1" applyProtection="1">
      <alignment horizontal="center" vertical="center"/>
      <protection hidden="1"/>
    </xf>
    <xf numFmtId="0" fontId="5" fillId="9" borderId="3" xfId="0" applyFont="1" applyFill="1" applyBorder="1" applyAlignment="1" applyProtection="1">
      <alignment horizontal="center" vertical="center"/>
      <protection hidden="1"/>
    </xf>
    <xf numFmtId="0" fontId="4" fillId="6" borderId="63" xfId="0" applyFont="1" applyFill="1" applyBorder="1" applyAlignment="1" applyProtection="1">
      <alignment horizontal="center" vertical="center"/>
      <protection hidden="1"/>
    </xf>
    <xf numFmtId="0" fontId="23" fillId="9" borderId="17" xfId="0" applyFont="1" applyFill="1" applyBorder="1" applyAlignment="1" applyProtection="1">
      <alignment horizontal="center" vertical="center" wrapText="1"/>
      <protection hidden="1"/>
    </xf>
    <xf numFmtId="0" fontId="57" fillId="0" borderId="1" xfId="0" applyFont="1" applyBorder="1" applyProtection="1">
      <protection hidden="1"/>
    </xf>
    <xf numFmtId="0" fontId="57" fillId="0" borderId="3" xfId="0" applyFont="1" applyBorder="1" applyProtection="1">
      <protection hidden="1"/>
    </xf>
    <xf numFmtId="0" fontId="4" fillId="6" borderId="60" xfId="0" applyFont="1" applyFill="1" applyBorder="1" applyAlignment="1" applyProtection="1">
      <alignment horizontal="center" vertical="center"/>
      <protection hidden="1"/>
    </xf>
    <xf numFmtId="0" fontId="4" fillId="6" borderId="115" xfId="0" applyFont="1" applyFill="1" applyBorder="1" applyAlignment="1" applyProtection="1">
      <alignment horizontal="center" vertical="center"/>
      <protection hidden="1"/>
    </xf>
    <xf numFmtId="0" fontId="4" fillId="6" borderId="61" xfId="0" applyFont="1" applyFill="1" applyBorder="1" applyAlignment="1" applyProtection="1">
      <alignment horizontal="center" vertical="center"/>
      <protection hidden="1"/>
    </xf>
    <xf numFmtId="0" fontId="4" fillId="6" borderId="112" xfId="0" applyFont="1" applyFill="1" applyBorder="1" applyAlignment="1" applyProtection="1">
      <alignment horizontal="center" vertical="center"/>
      <protection hidden="1"/>
    </xf>
    <xf numFmtId="0" fontId="4" fillId="6" borderId="15" xfId="0" applyFont="1" applyFill="1" applyBorder="1" applyAlignment="1" applyProtection="1">
      <alignment horizontal="center" vertical="center"/>
      <protection hidden="1"/>
    </xf>
    <xf numFmtId="0" fontId="4" fillId="6" borderId="13" xfId="0" applyFont="1" applyFill="1" applyBorder="1" applyAlignment="1" applyProtection="1">
      <alignment horizontal="center" vertical="center"/>
      <protection hidden="1"/>
    </xf>
    <xf numFmtId="0" fontId="2" fillId="9" borderId="0" xfId="0" applyFont="1" applyFill="1" applyAlignment="1" applyProtection="1">
      <alignment horizontal="center"/>
      <protection hidden="1"/>
    </xf>
    <xf numFmtId="0" fontId="2" fillId="0" borderId="101" xfId="0" applyFont="1" applyFill="1" applyBorder="1" applyAlignment="1" applyProtection="1">
      <alignment horizontal="center" vertical="center"/>
      <protection locked="0" hidden="1"/>
    </xf>
    <xf numFmtId="0" fontId="2" fillId="0" borderId="102" xfId="0" applyFont="1" applyFill="1" applyBorder="1" applyAlignment="1" applyProtection="1">
      <alignment horizontal="center" vertical="center"/>
      <protection locked="0" hidden="1"/>
    </xf>
    <xf numFmtId="0" fontId="2" fillId="0" borderId="101" xfId="0" applyFont="1" applyBorder="1" applyAlignment="1" applyProtection="1">
      <alignment horizontal="center" vertical="center"/>
      <protection locked="0" hidden="1"/>
    </xf>
    <xf numFmtId="0" fontId="2" fillId="0" borderId="99" xfId="0" applyNumberFormat="1" applyFont="1" applyFill="1" applyBorder="1" applyAlignment="1" applyProtection="1">
      <alignment horizontal="center" vertical="center"/>
      <protection hidden="1"/>
    </xf>
    <xf numFmtId="0" fontId="2" fillId="8" borderId="0" xfId="0" applyFont="1" applyFill="1" applyAlignment="1" applyProtection="1">
      <alignment horizontal="center"/>
      <protection hidden="1"/>
    </xf>
    <xf numFmtId="0" fontId="2" fillId="8" borderId="0" xfId="0" applyFont="1" applyFill="1" applyAlignment="1" applyProtection="1">
      <alignment horizontal="center" vertical="center"/>
      <protection hidden="1"/>
    </xf>
    <xf numFmtId="0" fontId="2" fillId="12" borderId="1" xfId="0" applyFont="1" applyFill="1" applyBorder="1" applyAlignment="1" applyProtection="1">
      <alignment horizontal="center" vertical="center"/>
      <protection hidden="1"/>
    </xf>
    <xf numFmtId="0" fontId="2" fillId="12" borderId="6" xfId="0" applyFont="1" applyFill="1" applyBorder="1" applyAlignment="1" applyProtection="1">
      <alignment horizontal="center" vertical="center"/>
      <protection hidden="1"/>
    </xf>
    <xf numFmtId="0" fontId="2" fillId="0" borderId="98" xfId="0" applyNumberFormat="1" applyFont="1" applyFill="1" applyBorder="1" applyAlignment="1" applyProtection="1">
      <alignment horizontal="center" vertical="center"/>
      <protection hidden="1"/>
    </xf>
    <xf numFmtId="0" fontId="2" fillId="0" borderId="100" xfId="0" applyNumberFormat="1" applyFont="1" applyFill="1" applyBorder="1" applyAlignment="1" applyProtection="1">
      <alignment horizontal="center" vertical="center"/>
      <protection hidden="1"/>
    </xf>
    <xf numFmtId="0" fontId="2" fillId="2" borderId="98" xfId="0" applyFont="1" applyFill="1" applyBorder="1" applyAlignment="1" applyProtection="1">
      <alignment horizontal="center" vertical="center"/>
      <protection hidden="1"/>
    </xf>
    <xf numFmtId="0" fontId="2" fillId="2" borderId="99" xfId="0" applyFont="1" applyFill="1" applyBorder="1" applyAlignment="1" applyProtection="1">
      <alignment horizontal="center" vertical="center"/>
      <protection hidden="1"/>
    </xf>
    <xf numFmtId="0" fontId="2" fillId="2" borderId="100" xfId="0" applyFont="1" applyFill="1" applyBorder="1" applyAlignment="1" applyProtection="1">
      <alignment horizontal="center" vertical="center"/>
      <protection hidden="1"/>
    </xf>
    <xf numFmtId="0" fontId="2" fillId="12" borderId="7" xfId="0" applyFont="1" applyFill="1" applyBorder="1" applyAlignment="1" applyProtection="1">
      <alignment horizontal="center" vertical="center"/>
      <protection hidden="1"/>
    </xf>
    <xf numFmtId="0" fontId="2" fillId="11" borderId="1" xfId="0" applyFont="1" applyFill="1" applyBorder="1" applyAlignment="1" applyProtection="1">
      <alignment horizontal="center" vertical="center"/>
      <protection hidden="1"/>
    </xf>
    <xf numFmtId="0" fontId="2" fillId="12" borderId="98" xfId="0" applyFont="1" applyFill="1" applyBorder="1" applyAlignment="1" applyProtection="1">
      <alignment horizontal="center"/>
      <protection hidden="1"/>
    </xf>
    <xf numFmtId="0" fontId="2" fillId="12" borderId="99" xfId="0" applyFont="1" applyFill="1" applyBorder="1" applyAlignment="1" applyProtection="1">
      <alignment horizontal="center"/>
      <protection hidden="1"/>
    </xf>
    <xf numFmtId="0" fontId="2" fillId="12" borderId="100" xfId="0" applyFont="1" applyFill="1" applyBorder="1" applyAlignment="1" applyProtection="1">
      <alignment horizontal="center"/>
      <protection hidden="1"/>
    </xf>
    <xf numFmtId="49" fontId="2" fillId="0" borderId="98" xfId="0" applyNumberFormat="1" applyFont="1" applyFill="1" applyBorder="1" applyAlignment="1" applyProtection="1">
      <alignment horizontal="center"/>
      <protection locked="0" hidden="1"/>
    </xf>
    <xf numFmtId="49" fontId="2" fillId="0" borderId="99" xfId="0" applyNumberFormat="1" applyFont="1" applyFill="1" applyBorder="1" applyAlignment="1" applyProtection="1">
      <alignment horizontal="center"/>
      <protection locked="0" hidden="1"/>
    </xf>
    <xf numFmtId="49" fontId="2" fillId="0" borderId="105" xfId="0" applyNumberFormat="1" applyFont="1" applyFill="1" applyBorder="1" applyAlignment="1" applyProtection="1">
      <alignment horizontal="center"/>
      <protection locked="0" hidden="1"/>
    </xf>
    <xf numFmtId="49" fontId="2" fillId="0" borderId="106" xfId="0" applyNumberFormat="1" applyFont="1" applyFill="1" applyBorder="1" applyAlignment="1" applyProtection="1">
      <alignment horizontal="center"/>
      <protection locked="0" hidden="1"/>
    </xf>
    <xf numFmtId="49" fontId="2" fillId="0" borderId="107" xfId="0" applyNumberFormat="1" applyFont="1" applyFill="1" applyBorder="1" applyAlignment="1" applyProtection="1">
      <alignment horizontal="center"/>
      <protection locked="0"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99" xfId="0" applyNumberFormat="1" applyFont="1" applyFill="1" applyBorder="1" applyAlignment="1" applyProtection="1">
      <alignment horizontal="center"/>
      <protection hidden="1"/>
    </xf>
    <xf numFmtId="49" fontId="2" fillId="4" borderId="99" xfId="0" applyNumberFormat="1" applyFont="1" applyFill="1" applyBorder="1" applyAlignment="1" applyProtection="1">
      <alignment horizontal="center"/>
      <protection hidden="1"/>
    </xf>
    <xf numFmtId="0" fontId="2" fillId="4" borderId="99" xfId="0" applyFont="1" applyFill="1" applyBorder="1" applyAlignment="1" applyProtection="1">
      <alignment horizontal="center"/>
      <protection hidden="1"/>
    </xf>
    <xf numFmtId="49" fontId="2" fillId="4" borderId="100" xfId="0" applyNumberFormat="1" applyFont="1" applyFill="1" applyBorder="1" applyAlignment="1" applyProtection="1">
      <alignment horizontal="center"/>
      <protection hidden="1"/>
    </xf>
    <xf numFmtId="0" fontId="2" fillId="4" borderId="100" xfId="0" applyFont="1" applyFill="1" applyBorder="1" applyAlignment="1" applyProtection="1">
      <alignment horizontal="center"/>
      <protection hidden="1"/>
    </xf>
    <xf numFmtId="0" fontId="2" fillId="0" borderId="100" xfId="0" applyNumberFormat="1" applyFont="1" applyFill="1" applyBorder="1" applyAlignment="1" applyProtection="1">
      <alignment horizontal="center"/>
      <protection hidden="1"/>
    </xf>
    <xf numFmtId="0" fontId="15" fillId="9" borderId="0" xfId="0" applyFont="1" applyFill="1" applyAlignment="1" applyProtection="1">
      <alignment horizontal="center" wrapText="1"/>
      <protection hidden="1"/>
    </xf>
    <xf numFmtId="0" fontId="5" fillId="9" borderId="0" xfId="0" applyFont="1" applyFill="1" applyAlignment="1" applyProtection="1">
      <alignment horizontal="left" wrapText="1"/>
      <protection hidden="1"/>
    </xf>
    <xf numFmtId="0" fontId="73" fillId="4" borderId="0" xfId="0" applyFont="1" applyFill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7" fillId="3" borderId="0" xfId="0" applyFont="1" applyFill="1" applyBorder="1" applyAlignment="1" applyProtection="1">
      <alignment horizontal="center" shrinkToFit="1"/>
      <protection hidden="1"/>
    </xf>
    <xf numFmtId="0" fontId="5" fillId="3" borderId="21" xfId="0" applyFont="1" applyFill="1" applyBorder="1" applyAlignment="1" applyProtection="1">
      <alignment horizontal="center" vertical="top"/>
      <protection hidden="1"/>
    </xf>
    <xf numFmtId="0" fontId="35" fillId="3" borderId="0" xfId="0" applyFont="1" applyFill="1" applyBorder="1" applyAlignment="1" applyProtection="1">
      <alignment horizontal="center" shrinkToFit="1"/>
      <protection hidden="1"/>
    </xf>
    <xf numFmtId="0" fontId="36" fillId="10" borderId="0" xfId="0" applyFont="1" applyFill="1" applyBorder="1" applyAlignment="1" applyProtection="1">
      <alignment horizontal="left" wrapText="1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shrinkToFit="1"/>
      <protection hidden="1"/>
    </xf>
    <xf numFmtId="0" fontId="4" fillId="3" borderId="7" xfId="0" applyFont="1" applyFill="1" applyBorder="1" applyAlignment="1" applyProtection="1">
      <alignment horizontal="center" shrinkToFit="1"/>
      <protection hidden="1"/>
    </xf>
    <xf numFmtId="0" fontId="5" fillId="4" borderId="0" xfId="0" applyFont="1" applyFill="1" applyAlignment="1">
      <alignment horizontal="left" shrinkToFit="1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15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 shrinkToFit="1"/>
    </xf>
    <xf numFmtId="0" fontId="2" fillId="9" borderId="0" xfId="0" applyFont="1" applyFill="1" applyBorder="1" applyAlignment="1" applyProtection="1">
      <alignment horizontal="right"/>
      <protection hidden="1"/>
    </xf>
    <xf numFmtId="0" fontId="2" fillId="12" borderId="0" xfId="0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ปกติ" xfId="0" builtinId="0"/>
  </cellStyles>
  <dxfs count="186"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</dxf>
    <dxf>
      <font>
        <u/>
        <color rgb="FFFF0000"/>
      </font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u/>
        <color rgb="FFFF0000"/>
      </font>
      <fill>
        <patternFill>
          <bgColor rgb="FFFDF3B9"/>
        </patternFill>
      </fill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b val="0"/>
        <i val="0"/>
        <u/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  <fill>
        <patternFill>
          <bgColor rgb="FFFCF79A"/>
        </patternFill>
      </fill>
    </dxf>
    <dxf>
      <font>
        <u/>
        <color rgb="FFFF0000"/>
      </font>
    </dxf>
    <dxf>
      <font>
        <b val="0"/>
        <i val="0"/>
        <u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7" tint="0.39994506668294322"/>
        </patternFill>
      </fill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FDF3B9"/>
      <color rgb="FFFCF7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5960113415016314E-2"/>
          <c:y val="5.1368121323224034E-2"/>
          <c:w val="0.91115572548769719"/>
          <c:h val="0.7655818067624261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แผนภูมิ!$Q$7</c:f>
              <c:strCache>
                <c:ptCount val="1"/>
                <c:pt idx="0">
                  <c:v>วิชาคอมพิวเตอร์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แผนภูมิ!$R$6:$AA$6</c:f>
              <c:strCache>
                <c:ptCount val="10"/>
                <c:pt idx="0">
                  <c:v>ไม่ผ่าน</c:v>
                </c:pt>
                <c:pt idx="1">
                  <c:v>ผ่าน</c:v>
                </c:pt>
                <c:pt idx="2">
                  <c:v>0</c:v>
                </c:pt>
                <c:pt idx="3">
                  <c:v>1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  <c:pt idx="7">
                  <c:v>3</c:v>
                </c:pt>
                <c:pt idx="8">
                  <c:v>3.5</c:v>
                </c:pt>
                <c:pt idx="9">
                  <c:v>4</c:v>
                </c:pt>
              </c:strCache>
            </c:strRef>
          </c:cat>
          <c:val>
            <c:numRef>
              <c:f>แผนภูมิ!$R$7:$AA$7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70419104"/>
        <c:axId val="1353048816"/>
        <c:axId val="0"/>
      </c:bar3DChart>
      <c:catAx>
        <c:axId val="67041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th-TH" b="0"/>
                  <a:t>ระดับผลการเรียน</a:t>
                </a:r>
              </a:p>
            </c:rich>
          </c:tx>
          <c:layout>
            <c:manualLayout>
              <c:xMode val="edge"/>
              <c:yMode val="edge"/>
              <c:x val="0.84351394566019167"/>
              <c:y val="0.8816170884149165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53048816"/>
        <c:crosses val="autoZero"/>
        <c:auto val="1"/>
        <c:lblAlgn val="ctr"/>
        <c:lblOffset val="100"/>
        <c:noMultiLvlLbl val="0"/>
      </c:catAx>
      <c:valAx>
        <c:axId val="13530488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th-TH" b="0"/>
                  <a:t>จำนวน (คน)</a:t>
                </a:r>
              </a:p>
            </c:rich>
          </c:tx>
          <c:layout>
            <c:manualLayout>
              <c:xMode val="edge"/>
              <c:yMode val="edge"/>
              <c:x val="1.0663822500159311E-2"/>
              <c:y val="2.163324246583042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670419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37412772670163E-2"/>
          <c:y val="0.10226191395634029"/>
          <c:w val="0.86307944594220132"/>
          <c:h val="0.7070674246210836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แผนภูมิ!$Q$12</c:f>
              <c:strCache>
                <c:ptCount val="1"/>
                <c:pt idx="0">
                  <c:v>คุณลักษณะอันพึงประสงค์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แผนภูมิ!$R$11:$U$11</c:f>
              <c:strCache>
                <c:ptCount val="4"/>
                <c:pt idx="0">
                  <c:v>0 (ไม่ผ่าน)</c:v>
                </c:pt>
                <c:pt idx="1">
                  <c:v>1 (ผ่าน)</c:v>
                </c:pt>
                <c:pt idx="2">
                  <c:v>2 (ดี)</c:v>
                </c:pt>
                <c:pt idx="3">
                  <c:v>3 (ดีเยี่ยม)</c:v>
                </c:pt>
              </c:strCache>
            </c:strRef>
          </c:cat>
          <c:val>
            <c:numRef>
              <c:f>แผนภูมิ!$R$12:$U$12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แผนภูมิ!$Q$13</c:f>
              <c:strCache>
                <c:ptCount val="1"/>
                <c:pt idx="0">
                  <c:v>อ่านคิดวิเคราะห์และเขียน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แผนภูมิ!$R$11:$U$11</c:f>
              <c:strCache>
                <c:ptCount val="4"/>
                <c:pt idx="0">
                  <c:v>0 (ไม่ผ่าน)</c:v>
                </c:pt>
                <c:pt idx="1">
                  <c:v>1 (ผ่าน)</c:v>
                </c:pt>
                <c:pt idx="2">
                  <c:v>2 (ดี)</c:v>
                </c:pt>
                <c:pt idx="3">
                  <c:v>3 (ดีเยี่ยม)</c:v>
                </c:pt>
              </c:strCache>
            </c:strRef>
          </c:cat>
          <c:val>
            <c:numRef>
              <c:f>แผนภูมิ!$R$13:$U$13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53046640"/>
        <c:axId val="1353053168"/>
        <c:axId val="0"/>
      </c:bar3DChart>
      <c:catAx>
        <c:axId val="135304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th-TH" b="0"/>
                  <a:t>ระดับผลการประเมิน</a:t>
                </a:r>
              </a:p>
            </c:rich>
          </c:tx>
          <c:layout>
            <c:manualLayout>
              <c:xMode val="edge"/>
              <c:yMode val="edge"/>
              <c:x val="0.82257568851969665"/>
              <c:y val="0.8320199198502065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353053168"/>
        <c:crosses val="autoZero"/>
        <c:auto val="1"/>
        <c:lblAlgn val="ctr"/>
        <c:lblOffset val="100"/>
        <c:noMultiLvlLbl val="0"/>
      </c:catAx>
      <c:valAx>
        <c:axId val="13530531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th-TH" b="0"/>
                  <a:t>จำนวน (คน)</a:t>
                </a:r>
              </a:p>
            </c:rich>
          </c:tx>
          <c:layout>
            <c:manualLayout>
              <c:xMode val="edge"/>
              <c:yMode val="edge"/>
              <c:x val="3.3556269728782735E-2"/>
              <c:y val="3.383981825415029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53046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013289772592541"/>
          <c:y val="0.91019836052759995"/>
          <c:w val="0.54646297875424565"/>
          <c:h val="8.0858550614010025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27958232723941"/>
          <c:y val="5.4643317895200334E-2"/>
          <c:w val="0.74350184705894462"/>
          <c:h val="0.66763111400646413"/>
        </c:manualLayout>
      </c:layout>
      <c:lineChart>
        <c:grouping val="standard"/>
        <c:varyColors val="0"/>
        <c:ser>
          <c:idx val="0"/>
          <c:order val="0"/>
          <c:tx>
            <c:strRef>
              <c:f>แผนภูมิ!$Q$17</c:f>
              <c:strCache>
                <c:ptCount val="1"/>
                <c:pt idx="0">
                  <c:v>คะแนนเฉลี่ย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แผนภูมิ!$R$16:$T$16</c:f>
              <c:strCache>
                <c:ptCount val="3"/>
                <c:pt idx="0">
                  <c:v>ภาคเรียนที่ 1</c:v>
                </c:pt>
                <c:pt idx="1">
                  <c:v>ภาคเรียนที่ 2</c:v>
                </c:pt>
                <c:pt idx="2">
                  <c:v>คะแนนเฉลี่ยทั้งปี</c:v>
                </c:pt>
              </c:strCache>
            </c:strRef>
          </c:cat>
          <c:val>
            <c:numRef>
              <c:f>แผนภูมิ!$R$17:$T$17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53047728"/>
        <c:axId val="1353042832"/>
      </c:lineChart>
      <c:catAx>
        <c:axId val="1353047728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353042832"/>
        <c:crosses val="autoZero"/>
        <c:auto val="1"/>
        <c:lblAlgn val="ctr"/>
        <c:lblOffset val="100"/>
        <c:noMultiLvlLbl val="0"/>
      </c:catAx>
      <c:valAx>
        <c:axId val="1353042832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th-TH" sz="900" b="0"/>
                  <a:t>คะแนนเฉลี่ย</a:t>
                </a:r>
              </a:p>
            </c:rich>
          </c:tx>
          <c:layout>
            <c:manualLayout>
              <c:xMode val="edge"/>
              <c:yMode val="edge"/>
              <c:x val="1.4439796448819153E-2"/>
              <c:y val="0.26732217049483076"/>
            </c:manualLayout>
          </c:layout>
          <c:overlay val="0"/>
        </c:title>
        <c:numFmt formatCode="0.00" sourceLinked="1"/>
        <c:majorTickMark val="none"/>
        <c:minorTickMark val="none"/>
        <c:tickLblPos val="nextTo"/>
        <c:crossAx val="1353047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81546149653190003"/>
          <c:y val="0.84803302456426888"/>
          <c:w val="0.17854855796877947"/>
          <c:h val="8.8998750972230548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588;&#3636;&#3604;&#3623;&#3636;&#3648;&#3588;&#3619;&#3634;&#3632;&#3627;&#3660;!A1"/><Relationship Id="rId18" Type="http://schemas.openxmlformats.org/officeDocument/2006/relationships/image" Target="../media/image9.png"/><Relationship Id="rId26" Type="http://schemas.openxmlformats.org/officeDocument/2006/relationships/image" Target="../media/image13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605;&#3633;&#3623;&#3594;&#3637;&#3657;&#3623;&#3633;&#3604;&#3585;&#3634;&#3619;&#3629;&#3656;&#3634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17" Type="http://schemas.openxmlformats.org/officeDocument/2006/relationships/hyperlink" Target="#&#3588;&#3635;&#3629;&#3608;&#3636;&#3610;&#3634;&#3618;!A1"/><Relationship Id="rId25" Type="http://schemas.openxmlformats.org/officeDocument/2006/relationships/hyperlink" Target="#&#3629;&#3656;&#3634;&#3609;&#3585;&#3656;&#3629;&#3609;&#3607;&#3635;!A1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29" Type="http://schemas.openxmlformats.org/officeDocument/2006/relationships/image" Target="../media/image15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24" Type="http://schemas.openxmlformats.org/officeDocument/2006/relationships/image" Target="../media/image12.pn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605;&#3633;&#3623;&#3594;&#3637;&#3623;&#3633;&#3604;!A1"/><Relationship Id="rId23" Type="http://schemas.openxmlformats.org/officeDocument/2006/relationships/hyperlink" Target="#aboutme!A1"/><Relationship Id="rId28" Type="http://schemas.openxmlformats.org/officeDocument/2006/relationships/hyperlink" Target="#&#3648;&#3585;&#3603;&#3601;&#3660;!A1"/><Relationship Id="rId10" Type="http://schemas.openxmlformats.org/officeDocument/2006/relationships/image" Target="../media/image5.png"/><Relationship Id="rId19" Type="http://schemas.openxmlformats.org/officeDocument/2006/relationships/hyperlink" Target="#&#3605;&#3633;&#3623;&#3594;&#3637;&#3657;&#3623;&#3633;&#3604;&#3588;&#3640;&#3603;&#3621;&#3633;&#3585;&#3625;&#3603;&#3632;!A1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image" Target="../media/image14.png"/><Relationship Id="rId30" Type="http://schemas.openxmlformats.org/officeDocument/2006/relationships/hyperlink" Target="#&#3610;&#3633;&#3609;&#3607;&#3638;&#3585;&#3586;&#3657;&#3629;&#3588;&#3623;&#3634;&#3617;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05;&#3633;&#3623;&#3594;&#3637;&#3657;&#3623;&#3633;&#3604;&#3588;&#3640;&#3603;&#3621;&#3633;&#3585;&#3625;&#3603;&#3632;!A1"/><Relationship Id="rId18" Type="http://schemas.openxmlformats.org/officeDocument/2006/relationships/image" Target="../media/image6.png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7.png"/><Relationship Id="rId17" Type="http://schemas.openxmlformats.org/officeDocument/2006/relationships/hyperlink" Target="#&#3588;&#3640;&#3603;&#3621;&#3633;&#3585;&#3625;&#3603;&#3632;!A1"/><Relationship Id="rId2" Type="http://schemas.openxmlformats.org/officeDocument/2006/relationships/image" Target="../media/image1.png"/><Relationship Id="rId16" Type="http://schemas.openxmlformats.org/officeDocument/2006/relationships/image" Target="../media/image11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36;&#3604;&#3623;&#3636;&#3648;&#3588;&#3619;&#3634;&#3632;&#3627;&#3660;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605;&#3633;&#3623;&#3594;&#3637;&#3657;&#3623;&#3633;&#3604;&#3585;&#3634;&#3619;&#3629;&#3656;&#3634;&#3609;!A1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05;&#3633;&#3623;&#3594;&#3637;&#3657;&#3623;&#3633;&#3604;&#3585;&#3634;&#3619;&#3629;&#3656;&#3634;&#3609;!A1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5" Type="http://schemas.openxmlformats.org/officeDocument/2006/relationships/hyperlink" Target="#&#3648;&#3623;&#3621;&#3634;&#3648;&#3619;&#3637;&#3618;&#3609;!A1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05;&#3633;&#3623;&#3594;&#3637;&#3657;&#3623;&#3633;&#3604;&#3585;&#3634;&#3619;&#3629;&#3656;&#3634;&#3609;!A1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6" Type="http://schemas.openxmlformats.org/officeDocument/2006/relationships/image" Target="../media/image7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588;&#3636;&#3604;&#3623;&#3636;&#3648;&#3588;&#3619;&#3634;&#3632;&#3627;&#3660;!A1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05;&#3633;&#3623;&#3594;&#3637;&#3657;&#3623;&#3633;&#3604;&#3585;&#3634;&#3619;&#3629;&#3656;&#3634;&#3609;!A1"/><Relationship Id="rId18" Type="http://schemas.openxmlformats.org/officeDocument/2006/relationships/image" Target="../media/image8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605;&#3633;&#3623;&#3594;&#3637;&#3657;&#3623;&#3633;&#3604;&#3588;&#3640;&#3603;&#3621;&#3633;&#3585;&#3625;&#3603;&#3632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17" Type="http://schemas.openxmlformats.org/officeDocument/2006/relationships/hyperlink" Target="#&#3605;&#3633;&#3623;&#3594;&#3637;&#3623;&#3633;&#3604;!A1"/><Relationship Id="rId2" Type="http://schemas.openxmlformats.org/officeDocument/2006/relationships/image" Target="../media/image1.png"/><Relationship Id="rId16" Type="http://schemas.openxmlformats.org/officeDocument/2006/relationships/image" Target="../media/image7.png"/><Relationship Id="rId20" Type="http://schemas.openxmlformats.org/officeDocument/2006/relationships/image" Target="../media/image9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24" Type="http://schemas.openxmlformats.org/officeDocument/2006/relationships/image" Target="../media/image12.pn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588;&#3636;&#3604;&#3623;&#3636;&#3648;&#3588;&#3619;&#3634;&#3632;&#3627;&#3660;!A1"/><Relationship Id="rId23" Type="http://schemas.openxmlformats.org/officeDocument/2006/relationships/hyperlink" Target="#aboutme!A1"/><Relationship Id="rId10" Type="http://schemas.openxmlformats.org/officeDocument/2006/relationships/image" Target="../media/image5.png"/><Relationship Id="rId19" Type="http://schemas.openxmlformats.org/officeDocument/2006/relationships/hyperlink" Target="#&#3588;&#3635;&#3629;&#3608;&#3636;&#3610;&#3634;&#3618;!A1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1.png"/><Relationship Id="rId22" Type="http://schemas.openxmlformats.org/officeDocument/2006/relationships/image" Target="../media/image10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aboutme!A1"/><Relationship Id="rId18" Type="http://schemas.openxmlformats.org/officeDocument/2006/relationships/image" Target="../media/image8.png"/><Relationship Id="rId26" Type="http://schemas.openxmlformats.org/officeDocument/2006/relationships/image" Target="../media/image14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605;&#3633;&#3623;&#3594;&#3637;&#3657;&#3623;&#3633;&#3604;&#3585;&#3634;&#3619;&#3629;&#3656;&#3634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17" Type="http://schemas.openxmlformats.org/officeDocument/2006/relationships/hyperlink" Target="#&#3605;&#3633;&#3623;&#3594;&#3637;&#3623;&#3633;&#3604;!A1"/><Relationship Id="rId25" Type="http://schemas.openxmlformats.org/officeDocument/2006/relationships/hyperlink" Target="#&#3629;&#3656;&#3634;&#3609;&#3585;&#3656;&#3629;&#3609;&#3607;&#3635;!A1"/><Relationship Id="rId2" Type="http://schemas.openxmlformats.org/officeDocument/2006/relationships/image" Target="../media/image1.png"/><Relationship Id="rId16" Type="http://schemas.openxmlformats.org/officeDocument/2006/relationships/image" Target="../media/image7.png"/><Relationship Id="rId20" Type="http://schemas.openxmlformats.org/officeDocument/2006/relationships/image" Target="../media/image9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24" Type="http://schemas.openxmlformats.org/officeDocument/2006/relationships/image" Target="../media/image10.pn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588;&#3636;&#3604;&#3623;&#3636;&#3648;&#3588;&#3619;&#3634;&#3632;&#3627;&#3660;!A1"/><Relationship Id="rId23" Type="http://schemas.openxmlformats.org/officeDocument/2006/relationships/hyperlink" Target="#&#3605;&#3633;&#3623;&#3594;&#3637;&#3657;&#3623;&#3633;&#3604;&#3588;&#3640;&#3603;&#3621;&#3633;&#3585;&#3625;&#3603;&#3632;!A1"/><Relationship Id="rId10" Type="http://schemas.openxmlformats.org/officeDocument/2006/relationships/image" Target="../media/image5.png"/><Relationship Id="rId19" Type="http://schemas.openxmlformats.org/officeDocument/2006/relationships/hyperlink" Target="#&#3588;&#3635;&#3629;&#3608;&#3636;&#3610;&#3634;&#3618;!A1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2.png"/><Relationship Id="rId22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05;&#3633;&#3623;&#3594;&#3637;&#3657;&#3623;&#3633;&#3604;&#3585;&#3634;&#3619;&#3629;&#3656;&#3634;&#3609;!A1"/><Relationship Id="rId18" Type="http://schemas.openxmlformats.org/officeDocument/2006/relationships/image" Target="../media/image8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605;&#3633;&#3623;&#3594;&#3637;&#3657;&#3623;&#3633;&#3604;&#3588;&#3640;&#3603;&#3621;&#3633;&#3585;&#3625;&#3603;&#3632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17" Type="http://schemas.openxmlformats.org/officeDocument/2006/relationships/hyperlink" Target="#&#3605;&#3633;&#3623;&#3594;&#3637;&#3623;&#3633;&#3604;!A1"/><Relationship Id="rId2" Type="http://schemas.openxmlformats.org/officeDocument/2006/relationships/image" Target="../media/image1.png"/><Relationship Id="rId16" Type="http://schemas.openxmlformats.org/officeDocument/2006/relationships/image" Target="../media/image12.png"/><Relationship Id="rId20" Type="http://schemas.openxmlformats.org/officeDocument/2006/relationships/image" Target="../media/image9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24" Type="http://schemas.openxmlformats.org/officeDocument/2006/relationships/image" Target="../media/image7.pn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aboutme!A1"/><Relationship Id="rId23" Type="http://schemas.openxmlformats.org/officeDocument/2006/relationships/hyperlink" Target="#&#3588;&#3636;&#3604;&#3623;&#3636;&#3648;&#3588;&#3619;&#3634;&#3632;&#3627;&#3660;!A1"/><Relationship Id="rId10" Type="http://schemas.openxmlformats.org/officeDocument/2006/relationships/image" Target="../media/image5.png"/><Relationship Id="rId19" Type="http://schemas.openxmlformats.org/officeDocument/2006/relationships/hyperlink" Target="#&#3588;&#3635;&#3629;&#3608;&#3636;&#3610;&#3634;&#3618;!A1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1.png"/><Relationship Id="rId22" Type="http://schemas.openxmlformats.org/officeDocument/2006/relationships/image" Target="../media/image10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aboutme!A1"/><Relationship Id="rId18" Type="http://schemas.openxmlformats.org/officeDocument/2006/relationships/image" Target="../media/image8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605;&#3633;&#3623;&#3594;&#3637;&#3657;&#3623;&#3633;&#3604;&#3585;&#3634;&#3619;&#3629;&#3656;&#3634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17" Type="http://schemas.openxmlformats.org/officeDocument/2006/relationships/hyperlink" Target="#&#3605;&#3633;&#3623;&#3594;&#3637;&#3623;&#3633;&#3604;!A1"/><Relationship Id="rId2" Type="http://schemas.openxmlformats.org/officeDocument/2006/relationships/image" Target="../media/image1.png"/><Relationship Id="rId16" Type="http://schemas.openxmlformats.org/officeDocument/2006/relationships/image" Target="../media/image7.png"/><Relationship Id="rId20" Type="http://schemas.openxmlformats.org/officeDocument/2006/relationships/image" Target="../media/image9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24" Type="http://schemas.openxmlformats.org/officeDocument/2006/relationships/image" Target="../media/image10.pn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588;&#3636;&#3604;&#3623;&#3636;&#3648;&#3588;&#3619;&#3634;&#3632;&#3627;&#3660;!A1"/><Relationship Id="rId23" Type="http://schemas.openxmlformats.org/officeDocument/2006/relationships/hyperlink" Target="#&#3605;&#3633;&#3623;&#3594;&#3637;&#3657;&#3623;&#3633;&#3604;&#3588;&#3640;&#3603;&#3621;&#3633;&#3585;&#3625;&#3603;&#3632;!A1"/><Relationship Id="rId10" Type="http://schemas.openxmlformats.org/officeDocument/2006/relationships/image" Target="../media/image5.png"/><Relationship Id="rId19" Type="http://schemas.openxmlformats.org/officeDocument/2006/relationships/hyperlink" Target="#&#3588;&#3635;&#3629;&#3608;&#3636;&#3610;&#3634;&#3618;!A1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2.png"/><Relationship Id="rId22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Home!A1"/><Relationship Id="rId1" Type="http://schemas.openxmlformats.org/officeDocument/2006/relationships/image" Target="../media/image23.png"/><Relationship Id="rId6" Type="http://schemas.openxmlformats.org/officeDocument/2006/relationships/hyperlink" Target="#&#3649;&#3612;&#3609;&#3616;&#3641;&#3617;&#3636;!A1"/><Relationship Id="rId5" Type="http://schemas.openxmlformats.org/officeDocument/2006/relationships/hyperlink" Target="#&#3619;&#3634;&#3618;&#3591;&#3634;&#3609;1!A1"/><Relationship Id="rId4" Type="http://schemas.openxmlformats.org/officeDocument/2006/relationships/hyperlink" Target="#&#3610;&#3633;&#3609;&#3607;&#3638;&#3585;&#3586;&#3657;&#3629;&#3588;&#3623;&#3634;&#3617;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aboutme!A1"/><Relationship Id="rId7" Type="http://schemas.openxmlformats.org/officeDocument/2006/relationships/hyperlink" Target="#&#3649;&#3612;&#3609;&#3616;&#3641;&#3617;&#3636;!A1"/><Relationship Id="rId2" Type="http://schemas.openxmlformats.org/officeDocument/2006/relationships/image" Target="../media/image1.png"/><Relationship Id="rId1" Type="http://schemas.openxmlformats.org/officeDocument/2006/relationships/hyperlink" Target="#Home!A1"/><Relationship Id="rId6" Type="http://schemas.openxmlformats.org/officeDocument/2006/relationships/hyperlink" Target="#&#3619;&#3634;&#3618;&#3591;&#3634;&#3609;1!A1"/><Relationship Id="rId5" Type="http://schemas.openxmlformats.org/officeDocument/2006/relationships/hyperlink" Target="#&#3610;&#3633;&#3609;&#3607;&#3638;&#3585;&#3586;&#3657;&#3629;&#3588;&#3623;&#3634;&#3617;!A1"/><Relationship Id="rId4" Type="http://schemas.openxmlformats.org/officeDocument/2006/relationships/image" Target="../media/image12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&#3588;&#3632;&#3649;&#3609;&#3609;1!A1"/><Relationship Id="rId13" Type="http://schemas.openxmlformats.org/officeDocument/2006/relationships/image" Target="../media/image12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12" Type="http://schemas.openxmlformats.org/officeDocument/2006/relationships/hyperlink" Target="#aboutme!A1"/><Relationship Id="rId2" Type="http://schemas.openxmlformats.org/officeDocument/2006/relationships/chart" Target="../charts/chart2.xml"/><Relationship Id="rId16" Type="http://schemas.openxmlformats.org/officeDocument/2006/relationships/hyperlink" Target="#&#3610;&#3633;&#3609;&#3607;&#3638;&#3585;&#3586;&#3657;&#3629;&#3588;&#3623;&#3634;&#3617;!A1"/><Relationship Id="rId1" Type="http://schemas.openxmlformats.org/officeDocument/2006/relationships/chart" Target="../charts/chart1.xml"/><Relationship Id="rId6" Type="http://schemas.openxmlformats.org/officeDocument/2006/relationships/hyperlink" Target="#&#3609;&#3633;&#3585;&#3648;&#3619;&#3637;&#3618;&#3609;!A1"/><Relationship Id="rId11" Type="http://schemas.openxmlformats.org/officeDocument/2006/relationships/image" Target="../media/image5.png"/><Relationship Id="rId5" Type="http://schemas.openxmlformats.org/officeDocument/2006/relationships/image" Target="../media/image1.png"/><Relationship Id="rId15" Type="http://schemas.openxmlformats.org/officeDocument/2006/relationships/hyperlink" Target="#&#3619;&#3634;&#3618;&#3591;&#3634;&#3609;1!A1"/><Relationship Id="rId10" Type="http://schemas.openxmlformats.org/officeDocument/2006/relationships/hyperlink" Target="#&#3588;&#3632;&#3649;&#3609;&#3609;2!A1"/><Relationship Id="rId4" Type="http://schemas.openxmlformats.org/officeDocument/2006/relationships/hyperlink" Target="#Home!A1"/><Relationship Id="rId9" Type="http://schemas.openxmlformats.org/officeDocument/2006/relationships/image" Target="../media/image4.png"/><Relationship Id="rId14" Type="http://schemas.openxmlformats.org/officeDocument/2006/relationships/hyperlink" Target="#&#3649;&#3612;&#3609;&#3616;&#3641;&#3617;&#3636;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05;&#3633;&#3623;&#3594;&#3637;&#3657;&#3623;&#3633;&#3604;&#3585;&#3634;&#3619;&#3629;&#3656;&#3634;&#3609;!A1"/><Relationship Id="rId18" Type="http://schemas.openxmlformats.org/officeDocument/2006/relationships/image" Target="../media/image10.png"/><Relationship Id="rId26" Type="http://schemas.openxmlformats.org/officeDocument/2006/relationships/image" Target="../media/image17.jpe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605;&#3633;&#3623;&#3594;&#3637;&#3623;&#3633;&#3604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17" Type="http://schemas.openxmlformats.org/officeDocument/2006/relationships/hyperlink" Target="#&#3605;&#3633;&#3623;&#3594;&#3637;&#3657;&#3623;&#3633;&#3604;&#3588;&#3640;&#3603;&#3621;&#3633;&#3585;&#3625;&#3603;&#3632;!A1"/><Relationship Id="rId25" Type="http://schemas.openxmlformats.org/officeDocument/2006/relationships/image" Target="../media/image16.jpeg"/><Relationship Id="rId2" Type="http://schemas.openxmlformats.org/officeDocument/2006/relationships/image" Target="../media/image1.png"/><Relationship Id="rId16" Type="http://schemas.openxmlformats.org/officeDocument/2006/relationships/image" Target="../media/image12.png"/><Relationship Id="rId20" Type="http://schemas.openxmlformats.org/officeDocument/2006/relationships/image" Target="../media/image7.png"/><Relationship Id="rId29" Type="http://schemas.openxmlformats.org/officeDocument/2006/relationships/image" Target="../media/image20.jpe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24" Type="http://schemas.openxmlformats.org/officeDocument/2006/relationships/image" Target="../media/image9.png"/><Relationship Id="rId32" Type="http://schemas.openxmlformats.org/officeDocument/2006/relationships/image" Target="../media/image14.pn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aboutme!A1"/><Relationship Id="rId23" Type="http://schemas.openxmlformats.org/officeDocument/2006/relationships/hyperlink" Target="#&#3588;&#3635;&#3629;&#3608;&#3636;&#3610;&#3634;&#3618;!A1"/><Relationship Id="rId28" Type="http://schemas.openxmlformats.org/officeDocument/2006/relationships/image" Target="../media/image19.jpeg"/><Relationship Id="rId10" Type="http://schemas.openxmlformats.org/officeDocument/2006/relationships/image" Target="../media/image5.png"/><Relationship Id="rId19" Type="http://schemas.openxmlformats.org/officeDocument/2006/relationships/hyperlink" Target="#&#3588;&#3636;&#3604;&#3623;&#3636;&#3648;&#3588;&#3619;&#3634;&#3632;&#3627;&#3660;!A1"/><Relationship Id="rId31" Type="http://schemas.openxmlformats.org/officeDocument/2006/relationships/hyperlink" Target="#&#3629;&#3656;&#3634;&#3609;&#3585;&#3656;&#3629;&#3609;&#3607;&#3635;!A1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1.png"/><Relationship Id="rId22" Type="http://schemas.openxmlformats.org/officeDocument/2006/relationships/image" Target="../media/image8.png"/><Relationship Id="rId27" Type="http://schemas.openxmlformats.org/officeDocument/2006/relationships/image" Target="../media/image18.jpeg"/><Relationship Id="rId30" Type="http://schemas.openxmlformats.org/officeDocument/2006/relationships/image" Target="../media/image21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05;&#3633;&#3623;&#3594;&#3637;&#3657;&#3623;&#3633;&#3604;&#3585;&#3634;&#3619;&#3629;&#3656;&#3634;&#3609;!A1"/><Relationship Id="rId18" Type="http://schemas.openxmlformats.org/officeDocument/2006/relationships/image" Target="../media/image7.png"/><Relationship Id="rId3" Type="http://schemas.openxmlformats.org/officeDocument/2006/relationships/hyperlink" Target="#&#3609;&#3633;&#3585;&#3648;&#3619;&#3637;&#3618;&#3609;!A1"/><Relationship Id="rId21" Type="http://schemas.openxmlformats.org/officeDocument/2006/relationships/hyperlink" Target="#&#3588;&#3635;&#3629;&#3608;&#3636;&#3610;&#3634;&#3618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6.png"/><Relationship Id="rId17" Type="http://schemas.openxmlformats.org/officeDocument/2006/relationships/hyperlink" Target="#&#3588;&#3636;&#3604;&#3623;&#3636;&#3648;&#3588;&#3619;&#3634;&#3632;&#3627;&#3660;!A1"/><Relationship Id="rId25" Type="http://schemas.openxmlformats.org/officeDocument/2006/relationships/image" Target="../media/image24.jpeg"/><Relationship Id="rId2" Type="http://schemas.openxmlformats.org/officeDocument/2006/relationships/image" Target="../media/image1.png"/><Relationship Id="rId16" Type="http://schemas.openxmlformats.org/officeDocument/2006/relationships/image" Target="../media/image12.png"/><Relationship Id="rId20" Type="http://schemas.openxmlformats.org/officeDocument/2006/relationships/image" Target="../media/image8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40;&#3603;&#3621;&#3633;&#3585;&#3625;&#3603;&#3632;!A1"/><Relationship Id="rId24" Type="http://schemas.openxmlformats.org/officeDocument/2006/relationships/image" Target="../media/image10.png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aboutme!A1"/><Relationship Id="rId23" Type="http://schemas.openxmlformats.org/officeDocument/2006/relationships/hyperlink" Target="#&#3605;&#3633;&#3623;&#3594;&#3637;&#3657;&#3623;&#3633;&#3604;&#3588;&#3640;&#3603;&#3621;&#3633;&#3585;&#3625;&#3603;&#3632;!A1"/><Relationship Id="rId10" Type="http://schemas.openxmlformats.org/officeDocument/2006/relationships/image" Target="../media/image5.png"/><Relationship Id="rId19" Type="http://schemas.openxmlformats.org/officeDocument/2006/relationships/hyperlink" Target="#&#3605;&#3633;&#3623;&#3594;&#3637;&#3623;&#3633;&#3604;!A1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1.png"/><Relationship Id="rId22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2!A1"/><Relationship Id="rId2" Type="http://schemas.openxmlformats.org/officeDocument/2006/relationships/image" Target="../media/image1.png"/><Relationship Id="rId1" Type="http://schemas.openxmlformats.org/officeDocument/2006/relationships/hyperlink" Target="#Home!A1"/><Relationship Id="rId6" Type="http://schemas.openxmlformats.org/officeDocument/2006/relationships/image" Target="../media/image4.png"/><Relationship Id="rId5" Type="http://schemas.openxmlformats.org/officeDocument/2006/relationships/hyperlink" Target="#&#3588;&#3632;&#3649;&#3609;&#3609;1!A1"/><Relationship Id="rId10" Type="http://schemas.openxmlformats.org/officeDocument/2006/relationships/image" Target="../media/image12.png"/><Relationship Id="rId4" Type="http://schemas.openxmlformats.org/officeDocument/2006/relationships/image" Target="../media/image2.png"/><Relationship Id="rId9" Type="http://schemas.openxmlformats.org/officeDocument/2006/relationships/hyperlink" Target="#aboutme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hyperlink" Target="#&#3588;&#3632;&#3649;&#3609;&#3609;1!A1"/><Relationship Id="rId18" Type="http://schemas.openxmlformats.org/officeDocument/2006/relationships/image" Target="../media/image8.png"/><Relationship Id="rId3" Type="http://schemas.openxmlformats.org/officeDocument/2006/relationships/hyperlink" Target="#&#3588;&#3632;&#3649;&#3609;&#3609;2!A1"/><Relationship Id="rId21" Type="http://schemas.openxmlformats.org/officeDocument/2006/relationships/hyperlink" Target="#&#3605;&#3633;&#3623;&#3594;&#3637;&#3657;&#3623;&#3633;&#3604;&#3585;&#3634;&#3619;&#3629;&#3656;&#3634;&#3609;!A1"/><Relationship Id="rId7" Type="http://schemas.openxmlformats.org/officeDocument/2006/relationships/hyperlink" Target="#&#3588;&#3636;&#3604;&#3623;&#3636;&#3648;&#3588;&#3619;&#3634;&#3632;&#3627;&#3660;!A1"/><Relationship Id="rId12" Type="http://schemas.openxmlformats.org/officeDocument/2006/relationships/image" Target="../media/image3.png"/><Relationship Id="rId17" Type="http://schemas.openxmlformats.org/officeDocument/2006/relationships/hyperlink" Target="#&#3605;&#3633;&#3623;&#3594;&#3637;&#3623;&#3633;&#3604;!A1"/><Relationship Id="rId2" Type="http://schemas.openxmlformats.org/officeDocument/2006/relationships/image" Target="../media/image1.png"/><Relationship Id="rId16" Type="http://schemas.openxmlformats.org/officeDocument/2006/relationships/image" Target="../media/image9.png"/><Relationship Id="rId20" Type="http://schemas.openxmlformats.org/officeDocument/2006/relationships/image" Target="../media/image12.png"/><Relationship Id="rId1" Type="http://schemas.openxmlformats.org/officeDocument/2006/relationships/hyperlink" Target="#Home!A1"/><Relationship Id="rId6" Type="http://schemas.openxmlformats.org/officeDocument/2006/relationships/image" Target="../media/image6.png"/><Relationship Id="rId11" Type="http://schemas.openxmlformats.org/officeDocument/2006/relationships/hyperlink" Target="#&#3648;&#3623;&#3621;&#3634;&#3648;&#3619;&#3637;&#3618;&#3609;!A1"/><Relationship Id="rId24" Type="http://schemas.openxmlformats.org/officeDocument/2006/relationships/image" Target="../media/image10.png"/><Relationship Id="rId5" Type="http://schemas.openxmlformats.org/officeDocument/2006/relationships/hyperlink" Target="#&#3588;&#3640;&#3603;&#3621;&#3633;&#3585;&#3625;&#3603;&#3632;!A1"/><Relationship Id="rId15" Type="http://schemas.openxmlformats.org/officeDocument/2006/relationships/hyperlink" Target="#&#3588;&#3635;&#3629;&#3608;&#3636;&#3610;&#3634;&#3618;!A1"/><Relationship Id="rId23" Type="http://schemas.openxmlformats.org/officeDocument/2006/relationships/hyperlink" Target="#&#3605;&#3633;&#3623;&#3594;&#3637;&#3657;&#3623;&#3633;&#3604;&#3588;&#3640;&#3603;&#3621;&#3633;&#3585;&#3625;&#3603;&#3632;!A1"/><Relationship Id="rId10" Type="http://schemas.openxmlformats.org/officeDocument/2006/relationships/image" Target="../media/image2.png"/><Relationship Id="rId19" Type="http://schemas.openxmlformats.org/officeDocument/2006/relationships/hyperlink" Target="#aboutme!A1"/><Relationship Id="rId4" Type="http://schemas.openxmlformats.org/officeDocument/2006/relationships/image" Target="../media/image5.png"/><Relationship Id="rId9" Type="http://schemas.openxmlformats.org/officeDocument/2006/relationships/hyperlink" Target="#&#3609;&#3633;&#3585;&#3648;&#3619;&#3637;&#3618;&#3609;!A1"/><Relationship Id="rId14" Type="http://schemas.openxmlformats.org/officeDocument/2006/relationships/image" Target="../media/image4.png"/><Relationship Id="rId22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&#3588;&#3632;&#3649;&#3609;&#3609;1!A1"/><Relationship Id="rId13" Type="http://schemas.openxmlformats.org/officeDocument/2006/relationships/image" Target="../media/image6.png"/><Relationship Id="rId18" Type="http://schemas.openxmlformats.org/officeDocument/2006/relationships/hyperlink" Target="#&#3588;&#3635;&#3629;&#3608;&#3636;&#3610;&#3634;&#3618;!A1"/><Relationship Id="rId3" Type="http://schemas.openxmlformats.org/officeDocument/2006/relationships/image" Target="../media/image1.png"/><Relationship Id="rId21" Type="http://schemas.openxmlformats.org/officeDocument/2006/relationships/image" Target="../media/image10.png"/><Relationship Id="rId7" Type="http://schemas.openxmlformats.org/officeDocument/2006/relationships/image" Target="../media/image3.png"/><Relationship Id="rId12" Type="http://schemas.openxmlformats.org/officeDocument/2006/relationships/hyperlink" Target="#&#3588;&#3640;&#3603;&#3621;&#3633;&#3585;&#3625;&#3603;&#3632;!A1"/><Relationship Id="rId17" Type="http://schemas.openxmlformats.org/officeDocument/2006/relationships/image" Target="../media/image8.png"/><Relationship Id="rId25" Type="http://schemas.openxmlformats.org/officeDocument/2006/relationships/image" Target="../media/image12.png"/><Relationship Id="rId2" Type="http://schemas.openxmlformats.org/officeDocument/2006/relationships/hyperlink" Target="#Home!A1"/><Relationship Id="rId16" Type="http://schemas.openxmlformats.org/officeDocument/2006/relationships/hyperlink" Target="#&#3605;&#3633;&#3623;&#3594;&#3637;&#3623;&#3633;&#3604;!A1"/><Relationship Id="rId20" Type="http://schemas.openxmlformats.org/officeDocument/2006/relationships/hyperlink" Target="#&#3605;&#3633;&#3623;&#3594;&#3637;&#3657;&#3623;&#3633;&#3604;&#3588;&#3640;&#3603;&#3621;&#3633;&#3585;&#3625;&#3603;&#3632;!A1"/><Relationship Id="rId1" Type="http://schemas.openxmlformats.org/officeDocument/2006/relationships/image" Target="../media/image22.jpeg"/><Relationship Id="rId6" Type="http://schemas.openxmlformats.org/officeDocument/2006/relationships/hyperlink" Target="#&#3648;&#3623;&#3621;&#3634;&#3648;&#3619;&#3637;&#3618;&#3609;!A1"/><Relationship Id="rId11" Type="http://schemas.openxmlformats.org/officeDocument/2006/relationships/image" Target="../media/image5.png"/><Relationship Id="rId24" Type="http://schemas.openxmlformats.org/officeDocument/2006/relationships/hyperlink" Target="#aboutme!A1"/><Relationship Id="rId5" Type="http://schemas.openxmlformats.org/officeDocument/2006/relationships/image" Target="../media/image2.png"/><Relationship Id="rId15" Type="http://schemas.openxmlformats.org/officeDocument/2006/relationships/image" Target="../media/image7.png"/><Relationship Id="rId23" Type="http://schemas.openxmlformats.org/officeDocument/2006/relationships/image" Target="../media/image11.png"/><Relationship Id="rId10" Type="http://schemas.openxmlformats.org/officeDocument/2006/relationships/hyperlink" Target="#&#3588;&#3632;&#3649;&#3609;&#3609;2!A1"/><Relationship Id="rId19" Type="http://schemas.openxmlformats.org/officeDocument/2006/relationships/image" Target="../media/image9.png"/><Relationship Id="rId4" Type="http://schemas.openxmlformats.org/officeDocument/2006/relationships/hyperlink" Target="#&#3609;&#3633;&#3585;&#3648;&#3619;&#3637;&#3618;&#3609;!A1"/><Relationship Id="rId9" Type="http://schemas.openxmlformats.org/officeDocument/2006/relationships/image" Target="../media/image4.png"/><Relationship Id="rId14" Type="http://schemas.openxmlformats.org/officeDocument/2006/relationships/hyperlink" Target="#&#3588;&#3636;&#3604;&#3623;&#3636;&#3648;&#3588;&#3619;&#3634;&#3632;&#3627;&#3660;!A1"/><Relationship Id="rId22" Type="http://schemas.openxmlformats.org/officeDocument/2006/relationships/hyperlink" Target="#&#3605;&#3633;&#3623;&#3594;&#3637;&#3657;&#3623;&#3633;&#3604;&#3585;&#3634;&#3619;&#3629;&#3656;&#3634;&#3609;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#&#3588;&#3635;&#3629;&#3608;&#3636;&#3610;&#3634;&#3618;!A1"/><Relationship Id="rId18" Type="http://schemas.openxmlformats.org/officeDocument/2006/relationships/image" Target="../media/image11.png"/><Relationship Id="rId3" Type="http://schemas.openxmlformats.org/officeDocument/2006/relationships/hyperlink" Target="#&#3588;&#3632;&#3649;&#3609;&#3609;1!A1"/><Relationship Id="rId21" Type="http://schemas.openxmlformats.org/officeDocument/2006/relationships/hyperlink" Target="#Home!A1"/><Relationship Id="rId7" Type="http://schemas.openxmlformats.org/officeDocument/2006/relationships/hyperlink" Target="#&#3588;&#3640;&#3603;&#3621;&#3633;&#3585;&#3625;&#3603;&#3632;!A1"/><Relationship Id="rId12" Type="http://schemas.openxmlformats.org/officeDocument/2006/relationships/image" Target="../media/image8.png"/><Relationship Id="rId17" Type="http://schemas.openxmlformats.org/officeDocument/2006/relationships/hyperlink" Target="#&#3605;&#3633;&#3623;&#3594;&#3637;&#3657;&#3623;&#3633;&#3604;&#3585;&#3634;&#3619;&#3629;&#3656;&#3634;&#3609;!A1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2.png"/><Relationship Id="rId1" Type="http://schemas.openxmlformats.org/officeDocument/2006/relationships/hyperlink" Target="#&#3609;&#3633;&#3585;&#3648;&#3619;&#3637;&#3618;&#3609;!A1"/><Relationship Id="rId6" Type="http://schemas.openxmlformats.org/officeDocument/2006/relationships/image" Target="../media/image5.png"/><Relationship Id="rId11" Type="http://schemas.openxmlformats.org/officeDocument/2006/relationships/hyperlink" Target="#&#3605;&#3633;&#3623;&#3594;&#3637;&#3623;&#3633;&#3604;!A1"/><Relationship Id="rId24" Type="http://schemas.openxmlformats.org/officeDocument/2006/relationships/image" Target="../media/image3.png"/><Relationship Id="rId5" Type="http://schemas.openxmlformats.org/officeDocument/2006/relationships/hyperlink" Target="#&#3588;&#3632;&#3649;&#3609;&#3609;2!A1"/><Relationship Id="rId15" Type="http://schemas.openxmlformats.org/officeDocument/2006/relationships/hyperlink" Target="#&#3605;&#3633;&#3623;&#3594;&#3637;&#3657;&#3623;&#3633;&#3604;&#3588;&#3640;&#3603;&#3621;&#3633;&#3585;&#3625;&#3603;&#3632;!A1"/><Relationship Id="rId23" Type="http://schemas.openxmlformats.org/officeDocument/2006/relationships/hyperlink" Target="#&#3648;&#3623;&#3621;&#3634;&#3648;&#3619;&#3637;&#3618;&#3609;!A1"/><Relationship Id="rId10" Type="http://schemas.openxmlformats.org/officeDocument/2006/relationships/image" Target="../media/image7.png"/><Relationship Id="rId19" Type="http://schemas.openxmlformats.org/officeDocument/2006/relationships/hyperlink" Target="#aboutme!A1"/><Relationship Id="rId4" Type="http://schemas.openxmlformats.org/officeDocument/2006/relationships/image" Target="../media/image4.png"/><Relationship Id="rId9" Type="http://schemas.openxmlformats.org/officeDocument/2006/relationships/hyperlink" Target="#&#3588;&#3636;&#3604;&#3623;&#3636;&#3648;&#3588;&#3619;&#3634;&#3632;&#3627;&#3660;!A1"/><Relationship Id="rId14" Type="http://schemas.openxmlformats.org/officeDocument/2006/relationships/image" Target="../media/image9.png"/><Relationship Id="rId22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&#3588;&#3635;&#3629;&#3608;&#3636;&#3610;&#3634;&#3618;!A1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2!A1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6" Type="http://schemas.openxmlformats.org/officeDocument/2006/relationships/image" Target="../media/image12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36;&#3604;&#3623;&#3636;&#3648;&#3588;&#3619;&#3634;&#3632;&#3627;&#3660;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aboutme!A1"/><Relationship Id="rId10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hyperlink" Target="#&#3588;&#3640;&#3603;&#3621;&#3633;&#3585;&#3625;&#3603;&#3632;!A1"/><Relationship Id="rId1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588;&#3635;&#3629;&#3608;&#3636;&#3610;&#3634;&#3618;!A1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6" Type="http://schemas.openxmlformats.org/officeDocument/2006/relationships/image" Target="../media/image12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36;&#3604;&#3623;&#3636;&#3648;&#3588;&#3619;&#3634;&#3632;&#3627;&#3660;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aboutme!A1"/><Relationship Id="rId10" Type="http://schemas.openxmlformats.org/officeDocument/2006/relationships/image" Target="../media/image6.png"/><Relationship Id="rId4" Type="http://schemas.openxmlformats.org/officeDocument/2006/relationships/image" Target="../media/image2.png"/><Relationship Id="rId9" Type="http://schemas.openxmlformats.org/officeDocument/2006/relationships/hyperlink" Target="#&#3588;&#3640;&#3603;&#3621;&#3633;&#3585;&#3625;&#3603;&#3632;!A1"/><Relationship Id="rId14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05;&#3633;&#3623;&#3594;&#3637;&#3657;&#3623;&#3633;&#3604;&#3588;&#3640;&#3603;&#3621;&#3633;&#3585;&#3625;&#3603;&#3632;!A1"/><Relationship Id="rId3" Type="http://schemas.openxmlformats.org/officeDocument/2006/relationships/hyperlink" Target="#&#3609;&#3633;&#3585;&#3648;&#3619;&#3637;&#3618;&#3609;!A1"/><Relationship Id="rId7" Type="http://schemas.openxmlformats.org/officeDocument/2006/relationships/hyperlink" Target="#&#3588;&#3632;&#3649;&#3609;&#3609;1!A1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6" Type="http://schemas.openxmlformats.org/officeDocument/2006/relationships/image" Target="../media/image11.png"/><Relationship Id="rId1" Type="http://schemas.openxmlformats.org/officeDocument/2006/relationships/hyperlink" Target="#Home!A1"/><Relationship Id="rId6" Type="http://schemas.openxmlformats.org/officeDocument/2006/relationships/image" Target="../media/image3.png"/><Relationship Id="rId11" Type="http://schemas.openxmlformats.org/officeDocument/2006/relationships/hyperlink" Target="#&#3588;&#3636;&#3604;&#3623;&#3636;&#3648;&#3588;&#3619;&#3634;&#3632;&#3627;&#3660;!A1"/><Relationship Id="rId5" Type="http://schemas.openxmlformats.org/officeDocument/2006/relationships/hyperlink" Target="#&#3648;&#3623;&#3621;&#3634;&#3648;&#3619;&#3637;&#3618;&#3609;!A1"/><Relationship Id="rId15" Type="http://schemas.openxmlformats.org/officeDocument/2006/relationships/hyperlink" Target="#&#3605;&#3633;&#3623;&#3594;&#3637;&#3657;&#3623;&#3633;&#3604;&#3585;&#3634;&#3619;&#3629;&#3656;&#3634;&#3609;!A1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#&#3588;&#3632;&#3649;&#3609;&#3609;2!A1"/><Relationship Id="rId1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85725</xdr:rowOff>
    </xdr:from>
    <xdr:to>
      <xdr:col>1</xdr:col>
      <xdr:colOff>485776</xdr:colOff>
      <xdr:row>0</xdr:row>
      <xdr:rowOff>514351</xdr:rowOff>
    </xdr:to>
    <xdr:pic>
      <xdr:nvPicPr>
        <xdr:cNvPr id="3" name="รูปภาพ 2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7650" y="85725"/>
          <a:ext cx="428626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0</xdr:row>
      <xdr:rowOff>85725</xdr:rowOff>
    </xdr:from>
    <xdr:to>
      <xdr:col>2</xdr:col>
      <xdr:colOff>831825</xdr:colOff>
      <xdr:row>0</xdr:row>
      <xdr:rowOff>488925</xdr:rowOff>
    </xdr:to>
    <xdr:pic>
      <xdr:nvPicPr>
        <xdr:cNvPr id="4" name="รูปภาพ 3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81175" y="857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0</xdr:row>
      <xdr:rowOff>95250</xdr:rowOff>
    </xdr:from>
    <xdr:to>
      <xdr:col>2</xdr:col>
      <xdr:colOff>1317600</xdr:colOff>
      <xdr:row>0</xdr:row>
      <xdr:rowOff>498450</xdr:rowOff>
    </xdr:to>
    <xdr:pic>
      <xdr:nvPicPr>
        <xdr:cNvPr id="5" name="รูปภาพ 4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266950" y="952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1400175</xdr:colOff>
      <xdr:row>0</xdr:row>
      <xdr:rowOff>104775</xdr:rowOff>
    </xdr:from>
    <xdr:to>
      <xdr:col>2</xdr:col>
      <xdr:colOff>1803375</xdr:colOff>
      <xdr:row>0</xdr:row>
      <xdr:rowOff>507975</xdr:rowOff>
    </xdr:to>
    <xdr:pic>
      <xdr:nvPicPr>
        <xdr:cNvPr id="6" name="รูปภาพ 5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752725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1924049</xdr:colOff>
      <xdr:row>0</xdr:row>
      <xdr:rowOff>142874</xdr:rowOff>
    </xdr:from>
    <xdr:to>
      <xdr:col>2</xdr:col>
      <xdr:colOff>2279624</xdr:colOff>
      <xdr:row>0</xdr:row>
      <xdr:rowOff>498449</xdr:rowOff>
    </xdr:to>
    <xdr:pic>
      <xdr:nvPicPr>
        <xdr:cNvPr id="7" name="รูปภาพ 6" descr="openofficeorg-20-math.png">
          <a:hlinkClick xmlns:r="http://schemas.openxmlformats.org/officeDocument/2006/relationships" r:id="rId9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276599" y="142874"/>
          <a:ext cx="355575" cy="355575"/>
        </a:xfrm>
        <a:prstGeom prst="rect">
          <a:avLst/>
        </a:prstGeom>
      </xdr:spPr>
    </xdr:pic>
    <xdr:clientData/>
  </xdr:twoCellAnchor>
  <xdr:twoCellAnchor editAs="oneCell">
    <xdr:from>
      <xdr:col>2</xdr:col>
      <xdr:colOff>2333625</xdr:colOff>
      <xdr:row>0</xdr:row>
      <xdr:rowOff>104775</xdr:rowOff>
    </xdr:from>
    <xdr:to>
      <xdr:col>2</xdr:col>
      <xdr:colOff>2736825</xdr:colOff>
      <xdr:row>0</xdr:row>
      <xdr:rowOff>507975</xdr:rowOff>
    </xdr:to>
    <xdr:pic>
      <xdr:nvPicPr>
        <xdr:cNvPr id="8" name="รูปภาพ 7" descr="aim_protocol.png">
          <a:hlinkClick xmlns:r="http://schemas.openxmlformats.org/officeDocument/2006/relationships" r:id="rId11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686175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2743200</xdr:colOff>
      <xdr:row>0</xdr:row>
      <xdr:rowOff>123825</xdr:rowOff>
    </xdr:from>
    <xdr:to>
      <xdr:col>2</xdr:col>
      <xdr:colOff>3146400</xdr:colOff>
      <xdr:row>0</xdr:row>
      <xdr:rowOff>527025</xdr:rowOff>
    </xdr:to>
    <xdr:pic>
      <xdr:nvPicPr>
        <xdr:cNvPr id="9" name="รูปภาพ 8" descr="lswitch.png">
          <a:hlinkClick xmlns:r="http://schemas.openxmlformats.org/officeDocument/2006/relationships" r:id="rId13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095750" y="1238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3219450</xdr:colOff>
      <xdr:row>0</xdr:row>
      <xdr:rowOff>104775</xdr:rowOff>
    </xdr:from>
    <xdr:to>
      <xdr:col>4</xdr:col>
      <xdr:colOff>50775</xdr:colOff>
      <xdr:row>0</xdr:row>
      <xdr:rowOff>507975</xdr:rowOff>
    </xdr:to>
    <xdr:pic>
      <xdr:nvPicPr>
        <xdr:cNvPr id="10" name="รูปภาพ 9" descr="advancedsettings.png">
          <a:hlinkClick xmlns:r="http://schemas.openxmlformats.org/officeDocument/2006/relationships" r:id="rId15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572000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0</xdr:row>
      <xdr:rowOff>114300</xdr:rowOff>
    </xdr:from>
    <xdr:to>
      <xdr:col>4</xdr:col>
      <xdr:colOff>517500</xdr:colOff>
      <xdr:row>0</xdr:row>
      <xdr:rowOff>517500</xdr:rowOff>
    </xdr:to>
    <xdr:pic>
      <xdr:nvPicPr>
        <xdr:cNvPr id="11" name="รูปภาพ 10" descr="easymoblog.png">
          <a:hlinkClick xmlns:r="http://schemas.openxmlformats.org/officeDocument/2006/relationships" r:id="rId17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038725" y="1143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0</xdr:row>
      <xdr:rowOff>104775</xdr:rowOff>
    </xdr:from>
    <xdr:to>
      <xdr:col>4</xdr:col>
      <xdr:colOff>974700</xdr:colOff>
      <xdr:row>0</xdr:row>
      <xdr:rowOff>507975</xdr:rowOff>
    </xdr:to>
    <xdr:pic>
      <xdr:nvPicPr>
        <xdr:cNvPr id="12" name="รูปภาพ 11" descr="Utilities.png">
          <a:hlinkClick xmlns:r="http://schemas.openxmlformats.org/officeDocument/2006/relationships" r:id="rId19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495925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0</xdr:row>
      <xdr:rowOff>104775</xdr:rowOff>
    </xdr:from>
    <xdr:to>
      <xdr:col>5</xdr:col>
      <xdr:colOff>431775</xdr:colOff>
      <xdr:row>0</xdr:row>
      <xdr:rowOff>507975</xdr:rowOff>
    </xdr:to>
    <xdr:pic>
      <xdr:nvPicPr>
        <xdr:cNvPr id="13" name="รูปภาพ 12" descr="designet.png">
          <a:hlinkClick xmlns:r="http://schemas.openxmlformats.org/officeDocument/2006/relationships" r:id="rId21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934075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0</xdr:row>
      <xdr:rowOff>104775</xdr:rowOff>
    </xdr:from>
    <xdr:to>
      <xdr:col>5</xdr:col>
      <xdr:colOff>898500</xdr:colOff>
      <xdr:row>0</xdr:row>
      <xdr:rowOff>507975</xdr:rowOff>
    </xdr:to>
    <xdr:pic>
      <xdr:nvPicPr>
        <xdr:cNvPr id="14" name="รูปภาพ 13" descr="access.png">
          <a:hlinkClick xmlns:r="http://schemas.openxmlformats.org/officeDocument/2006/relationships" r:id="rId23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400800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7</xdr:col>
      <xdr:colOff>809624</xdr:colOff>
      <xdr:row>14</xdr:row>
      <xdr:rowOff>247648</xdr:rowOff>
    </xdr:from>
    <xdr:to>
      <xdr:col>7</xdr:col>
      <xdr:colOff>1047751</xdr:colOff>
      <xdr:row>15</xdr:row>
      <xdr:rowOff>238125</xdr:rowOff>
    </xdr:to>
    <xdr:pic>
      <xdr:nvPicPr>
        <xdr:cNvPr id="16" name="รูปภาพ 15" descr="error.png">
          <a:hlinkClick xmlns:r="http://schemas.openxmlformats.org/officeDocument/2006/relationships" r:id="rId25" tooltip="กรุณาคลิ๊ก..อ่านก่อนทำ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591549" y="4114798"/>
          <a:ext cx="238127" cy="238127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0</xdr:row>
      <xdr:rowOff>57150</xdr:rowOff>
    </xdr:from>
    <xdr:to>
      <xdr:col>1</xdr:col>
      <xdr:colOff>974700</xdr:colOff>
      <xdr:row>0</xdr:row>
      <xdr:rowOff>460350</xdr:rowOff>
    </xdr:to>
    <xdr:pic>
      <xdr:nvPicPr>
        <xdr:cNvPr id="18" name="รูปภาพ 17" descr="important.png">
          <a:hlinkClick xmlns:r="http://schemas.openxmlformats.org/officeDocument/2006/relationships" r:id="rId25" tooltip="อ่านก่อนทำ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762000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8</xdr:col>
      <xdr:colOff>38099</xdr:colOff>
      <xdr:row>14</xdr:row>
      <xdr:rowOff>247648</xdr:rowOff>
    </xdr:from>
    <xdr:to>
      <xdr:col>8</xdr:col>
      <xdr:colOff>276226</xdr:colOff>
      <xdr:row>15</xdr:row>
      <xdr:rowOff>238125</xdr:rowOff>
    </xdr:to>
    <xdr:pic>
      <xdr:nvPicPr>
        <xdr:cNvPr id="17" name="รูปภาพ 16" descr="error.png">
          <a:hlinkClick xmlns:r="http://schemas.openxmlformats.org/officeDocument/2006/relationships" r:id="rId25" tooltip="กรุณาคลิ๊ก..อ่านก่อนทำ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163049" y="4114798"/>
          <a:ext cx="238127" cy="238127"/>
        </a:xfrm>
        <a:prstGeom prst="rect">
          <a:avLst/>
        </a:prstGeom>
      </xdr:spPr>
    </xdr:pic>
    <xdr:clientData/>
  </xdr:twoCellAnchor>
  <xdr:twoCellAnchor editAs="oneCell">
    <xdr:from>
      <xdr:col>7</xdr:col>
      <xdr:colOff>1104899</xdr:colOff>
      <xdr:row>14</xdr:row>
      <xdr:rowOff>247648</xdr:rowOff>
    </xdr:from>
    <xdr:to>
      <xdr:col>8</xdr:col>
      <xdr:colOff>1</xdr:colOff>
      <xdr:row>15</xdr:row>
      <xdr:rowOff>238125</xdr:rowOff>
    </xdr:to>
    <xdr:pic>
      <xdr:nvPicPr>
        <xdr:cNvPr id="19" name="รูปภาพ 18" descr="error.png">
          <a:hlinkClick xmlns:r="http://schemas.openxmlformats.org/officeDocument/2006/relationships" r:id="rId25" tooltip="กรุณาคลิ๊ก..อ่านก่อนทำ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886824" y="4114798"/>
          <a:ext cx="238127" cy="238127"/>
        </a:xfrm>
        <a:prstGeom prst="rect">
          <a:avLst/>
        </a:prstGeom>
      </xdr:spPr>
    </xdr:pic>
    <xdr:clientData/>
  </xdr:twoCellAnchor>
  <xdr:twoCellAnchor editAs="oneCell">
    <xdr:from>
      <xdr:col>1</xdr:col>
      <xdr:colOff>1076326</xdr:colOff>
      <xdr:row>0</xdr:row>
      <xdr:rowOff>57151</xdr:rowOff>
    </xdr:from>
    <xdr:to>
      <xdr:col>2</xdr:col>
      <xdr:colOff>333376</xdr:colOff>
      <xdr:row>0</xdr:row>
      <xdr:rowOff>476251</xdr:rowOff>
    </xdr:to>
    <xdr:pic>
      <xdr:nvPicPr>
        <xdr:cNvPr id="21" name="รูปภาพ 20" descr="kivio.png">
          <a:hlinkClick xmlns:r="http://schemas.openxmlformats.org/officeDocument/2006/relationships" r:id="rId28" tooltip="กำหนดเกณฑ์คะแนน"/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266826" y="57151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5</xdr:col>
      <xdr:colOff>1447801</xdr:colOff>
      <xdr:row>15</xdr:row>
      <xdr:rowOff>123826</xdr:rowOff>
    </xdr:from>
    <xdr:to>
      <xdr:col>6</xdr:col>
      <xdr:colOff>171451</xdr:colOff>
      <xdr:row>17</xdr:row>
      <xdr:rowOff>47626</xdr:rowOff>
    </xdr:to>
    <xdr:pic>
      <xdr:nvPicPr>
        <xdr:cNvPr id="23" name="รูปภาพ 22" descr="kivio.png">
          <a:hlinkClick xmlns:r="http://schemas.openxmlformats.org/officeDocument/2006/relationships" r:id="rId28" tooltip="กำหนดเกณฑ์คะแนน"/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7353301" y="4238626"/>
          <a:ext cx="419100" cy="419100"/>
        </a:xfrm>
        <a:prstGeom prst="rect">
          <a:avLst/>
        </a:prstGeom>
      </xdr:spPr>
    </xdr:pic>
    <xdr:clientData/>
  </xdr:twoCellAnchor>
  <xdr:twoCellAnchor>
    <xdr:from>
      <xdr:col>5</xdr:col>
      <xdr:colOff>28574</xdr:colOff>
      <xdr:row>1</xdr:row>
      <xdr:rowOff>9525</xdr:rowOff>
    </xdr:from>
    <xdr:to>
      <xdr:col>5</xdr:col>
      <xdr:colOff>1428750</xdr:colOff>
      <xdr:row>1</xdr:row>
      <xdr:rowOff>303213</xdr:rowOff>
    </xdr:to>
    <xdr:sp macro="" textlink="">
      <xdr:nvSpPr>
        <xdr:cNvPr id="20" name="สี่เหลี่ยมมุมมน 26">
          <a:hlinkClick xmlns:r="http://schemas.openxmlformats.org/officeDocument/2006/relationships" r:id="rId30" tooltip="พิมพ์บันทึกเสนอรายงานผล"/>
        </xdr:cNvPr>
        <xdr:cNvSpPr/>
      </xdr:nvSpPr>
      <xdr:spPr>
        <a:xfrm>
          <a:off x="5934074" y="571500"/>
          <a:ext cx="1400176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พิมพ์บันทึกข้อความ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0</xdr:col>
      <xdr:colOff>494580</xdr:colOff>
      <xdr:row>0</xdr:row>
      <xdr:rowOff>514351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85725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514350</xdr:rowOff>
    </xdr:from>
    <xdr:to>
      <xdr:col>0</xdr:col>
      <xdr:colOff>469875</xdr:colOff>
      <xdr:row>2</xdr:row>
      <xdr:rowOff>165075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5" y="5143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</xdr:row>
      <xdr:rowOff>171450</xdr:rowOff>
    </xdr:from>
    <xdr:to>
      <xdr:col>0</xdr:col>
      <xdr:colOff>479400</xdr:colOff>
      <xdr:row>4</xdr:row>
      <xdr:rowOff>117450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200" y="9239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47625</xdr:rowOff>
    </xdr:from>
    <xdr:to>
      <xdr:col>2</xdr:col>
      <xdr:colOff>136500</xdr:colOff>
      <xdr:row>0</xdr:row>
      <xdr:rowOff>450825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42925" y="476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0</xdr:row>
      <xdr:rowOff>47625</xdr:rowOff>
    </xdr:from>
    <xdr:to>
      <xdr:col>3</xdr:col>
      <xdr:colOff>69104</xdr:colOff>
      <xdr:row>0</xdr:row>
      <xdr:rowOff>450825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90600" y="47625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0</xdr:row>
      <xdr:rowOff>66675</xdr:rowOff>
    </xdr:from>
    <xdr:to>
      <xdr:col>3</xdr:col>
      <xdr:colOff>498450</xdr:colOff>
      <xdr:row>0</xdr:row>
      <xdr:rowOff>469875</xdr:rowOff>
    </xdr:to>
    <xdr:pic>
      <xdr:nvPicPr>
        <xdr:cNvPr id="7" name="รูปภาพ 6" descr="lswitch.png">
          <a:hlinkClick xmlns:r="http://schemas.openxmlformats.org/officeDocument/2006/relationships" r:id="rId11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19225" y="666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0</xdr:row>
      <xdr:rowOff>76200</xdr:rowOff>
    </xdr:from>
    <xdr:to>
      <xdr:col>4</xdr:col>
      <xdr:colOff>8923</xdr:colOff>
      <xdr:row>0</xdr:row>
      <xdr:rowOff>479400</xdr:rowOff>
    </xdr:to>
    <xdr:pic>
      <xdr:nvPicPr>
        <xdr:cNvPr id="8" name="รูปภาพ 7" descr="Utilities.png">
          <a:hlinkClick xmlns:r="http://schemas.openxmlformats.org/officeDocument/2006/relationships" r:id="rId13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828800" y="76200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76200</xdr:rowOff>
    </xdr:from>
    <xdr:to>
      <xdr:col>4</xdr:col>
      <xdr:colOff>447073</xdr:colOff>
      <xdr:row>0</xdr:row>
      <xdr:rowOff>479400</xdr:rowOff>
    </xdr:to>
    <xdr:pic>
      <xdr:nvPicPr>
        <xdr:cNvPr id="9" name="รูปภาพ 8" descr="designet.png">
          <a:hlinkClick xmlns:r="http://schemas.openxmlformats.org/officeDocument/2006/relationships" r:id="rId15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266950" y="76200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0</xdr:row>
      <xdr:rowOff>85725</xdr:rowOff>
    </xdr:from>
    <xdr:to>
      <xdr:col>28</xdr:col>
      <xdr:colOff>436249</xdr:colOff>
      <xdr:row>0</xdr:row>
      <xdr:rowOff>488925</xdr:rowOff>
    </xdr:to>
    <xdr:pic>
      <xdr:nvPicPr>
        <xdr:cNvPr id="10" name="รูปภาพ 9" descr="aim_protocol.png">
          <a:hlinkClick xmlns:r="http://schemas.openxmlformats.org/officeDocument/2006/relationships" r:id="rId17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2563475" y="85725"/>
          <a:ext cx="398149" cy="403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485055</xdr:colOff>
      <xdr:row>0</xdr:row>
      <xdr:rowOff>504826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7620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523875</xdr:rowOff>
    </xdr:from>
    <xdr:to>
      <xdr:col>0</xdr:col>
      <xdr:colOff>479400</xdr:colOff>
      <xdr:row>2</xdr:row>
      <xdr:rowOff>165075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200" y="5238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</xdr:row>
      <xdr:rowOff>190500</xdr:rowOff>
    </xdr:from>
    <xdr:to>
      <xdr:col>0</xdr:col>
      <xdr:colOff>460350</xdr:colOff>
      <xdr:row>4</xdr:row>
      <xdr:rowOff>136500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7150" y="9525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47625</xdr:rowOff>
    </xdr:from>
    <xdr:to>
      <xdr:col>2</xdr:col>
      <xdr:colOff>136500</xdr:colOff>
      <xdr:row>0</xdr:row>
      <xdr:rowOff>450825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42925" y="476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0</xdr:row>
      <xdr:rowOff>66675</xdr:rowOff>
    </xdr:from>
    <xdr:to>
      <xdr:col>3</xdr:col>
      <xdr:colOff>31004</xdr:colOff>
      <xdr:row>0</xdr:row>
      <xdr:rowOff>469875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52500" y="66675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0</xdr:row>
      <xdr:rowOff>66675</xdr:rowOff>
    </xdr:from>
    <xdr:to>
      <xdr:col>3</xdr:col>
      <xdr:colOff>422250</xdr:colOff>
      <xdr:row>0</xdr:row>
      <xdr:rowOff>469875</xdr:rowOff>
    </xdr:to>
    <xdr:pic>
      <xdr:nvPicPr>
        <xdr:cNvPr id="7" name="รูปภาพ 6" descr="aim_protocol.png">
          <a:hlinkClick xmlns:r="http://schemas.openxmlformats.org/officeDocument/2006/relationships" r:id="rId11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43025" y="666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0</xdr:row>
      <xdr:rowOff>76200</xdr:rowOff>
    </xdr:from>
    <xdr:to>
      <xdr:col>3</xdr:col>
      <xdr:colOff>828073</xdr:colOff>
      <xdr:row>0</xdr:row>
      <xdr:rowOff>479400</xdr:rowOff>
    </xdr:to>
    <xdr:pic>
      <xdr:nvPicPr>
        <xdr:cNvPr id="8" name="รูปภาพ 7" descr="designet.png">
          <a:hlinkClick xmlns:r="http://schemas.openxmlformats.org/officeDocument/2006/relationships" r:id="rId13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743075" y="76200"/>
          <a:ext cx="408973" cy="403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475530</xdr:colOff>
      <xdr:row>0</xdr:row>
      <xdr:rowOff>485776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5715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504825</xdr:rowOff>
    </xdr:from>
    <xdr:to>
      <xdr:col>0</xdr:col>
      <xdr:colOff>450825</xdr:colOff>
      <xdr:row>2</xdr:row>
      <xdr:rowOff>146025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625" y="5048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</xdr:row>
      <xdr:rowOff>161925</xdr:rowOff>
    </xdr:from>
    <xdr:to>
      <xdr:col>0</xdr:col>
      <xdr:colOff>431775</xdr:colOff>
      <xdr:row>4</xdr:row>
      <xdr:rowOff>107925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575" y="9239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0</xdr:row>
      <xdr:rowOff>47625</xdr:rowOff>
    </xdr:from>
    <xdr:to>
      <xdr:col>2</xdr:col>
      <xdr:colOff>98400</xdr:colOff>
      <xdr:row>0</xdr:row>
      <xdr:rowOff>450825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04825" y="476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0</xdr:row>
      <xdr:rowOff>47625</xdr:rowOff>
    </xdr:from>
    <xdr:to>
      <xdr:col>3</xdr:col>
      <xdr:colOff>11954</xdr:colOff>
      <xdr:row>0</xdr:row>
      <xdr:rowOff>450825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33450" y="47625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57150</xdr:rowOff>
    </xdr:from>
    <xdr:to>
      <xdr:col>3</xdr:col>
      <xdr:colOff>403200</xdr:colOff>
      <xdr:row>0</xdr:row>
      <xdr:rowOff>460350</xdr:rowOff>
    </xdr:to>
    <xdr:pic>
      <xdr:nvPicPr>
        <xdr:cNvPr id="7" name="รูปภาพ 6" descr="aim_protocol.png">
          <a:hlinkClick xmlns:r="http://schemas.openxmlformats.org/officeDocument/2006/relationships" r:id="rId11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23975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409575</xdr:colOff>
      <xdr:row>0</xdr:row>
      <xdr:rowOff>76200</xdr:rowOff>
    </xdr:from>
    <xdr:to>
      <xdr:col>3</xdr:col>
      <xdr:colOff>818548</xdr:colOff>
      <xdr:row>0</xdr:row>
      <xdr:rowOff>479400</xdr:rowOff>
    </xdr:to>
    <xdr:pic>
      <xdr:nvPicPr>
        <xdr:cNvPr id="8" name="รูปภาพ 7" descr="designet.png">
          <a:hlinkClick xmlns:r="http://schemas.openxmlformats.org/officeDocument/2006/relationships" r:id="rId13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733550" y="76200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22</xdr:col>
      <xdr:colOff>66675</xdr:colOff>
      <xdr:row>0</xdr:row>
      <xdr:rowOff>57150</xdr:rowOff>
    </xdr:from>
    <xdr:to>
      <xdr:col>22</xdr:col>
      <xdr:colOff>469875</xdr:colOff>
      <xdr:row>0</xdr:row>
      <xdr:rowOff>460350</xdr:rowOff>
    </xdr:to>
    <xdr:pic>
      <xdr:nvPicPr>
        <xdr:cNvPr id="10" name="รูปภาพ 9" descr="lswitch.png">
          <a:hlinkClick xmlns:r="http://schemas.openxmlformats.org/officeDocument/2006/relationships" r:id="rId15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2001500" y="57150"/>
          <a:ext cx="403200" cy="403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43296</xdr:colOff>
      <xdr:row>0</xdr:row>
      <xdr:rowOff>34637</xdr:rowOff>
    </xdr:from>
    <xdr:to>
      <xdr:col>2</xdr:col>
      <xdr:colOff>263383</xdr:colOff>
      <xdr:row>0</xdr:row>
      <xdr:rowOff>463263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0160" y="34637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346364</xdr:colOff>
      <xdr:row>0</xdr:row>
      <xdr:rowOff>51955</xdr:rowOff>
    </xdr:from>
    <xdr:to>
      <xdr:col>3</xdr:col>
      <xdr:colOff>403200</xdr:colOff>
      <xdr:row>0</xdr:row>
      <xdr:rowOff>455155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91046" y="5195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577562</xdr:colOff>
      <xdr:row>0</xdr:row>
      <xdr:rowOff>43296</xdr:rowOff>
    </xdr:from>
    <xdr:to>
      <xdr:col>3</xdr:col>
      <xdr:colOff>980762</xdr:colOff>
      <xdr:row>0</xdr:row>
      <xdr:rowOff>446496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34812" y="4329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1091911</xdr:colOff>
      <xdr:row>0</xdr:row>
      <xdr:rowOff>51954</xdr:rowOff>
    </xdr:from>
    <xdr:to>
      <xdr:col>3</xdr:col>
      <xdr:colOff>1495111</xdr:colOff>
      <xdr:row>0</xdr:row>
      <xdr:rowOff>455154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49161" y="5195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1620115</xdr:colOff>
      <xdr:row>0</xdr:row>
      <xdr:rowOff>51954</xdr:rowOff>
    </xdr:from>
    <xdr:to>
      <xdr:col>3</xdr:col>
      <xdr:colOff>2022594</xdr:colOff>
      <xdr:row>0</xdr:row>
      <xdr:rowOff>455154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477365" y="51954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2135332</xdr:colOff>
      <xdr:row>0</xdr:row>
      <xdr:rowOff>34637</xdr:rowOff>
    </xdr:from>
    <xdr:to>
      <xdr:col>3</xdr:col>
      <xdr:colOff>2538532</xdr:colOff>
      <xdr:row>0</xdr:row>
      <xdr:rowOff>437837</xdr:rowOff>
    </xdr:to>
    <xdr:pic>
      <xdr:nvPicPr>
        <xdr:cNvPr id="7" name="รูปภาพ 6" descr="aim_protocol.png">
          <a:hlinkClick xmlns:r="http://schemas.openxmlformats.org/officeDocument/2006/relationships" r:id="rId11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992582" y="34637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2672195</xdr:colOff>
      <xdr:row>0</xdr:row>
      <xdr:rowOff>60614</xdr:rowOff>
    </xdr:from>
    <xdr:to>
      <xdr:col>3</xdr:col>
      <xdr:colOff>3081168</xdr:colOff>
      <xdr:row>0</xdr:row>
      <xdr:rowOff>463814</xdr:rowOff>
    </xdr:to>
    <xdr:pic>
      <xdr:nvPicPr>
        <xdr:cNvPr id="8" name="รูปภาพ 7" descr="designet.png">
          <a:hlinkClick xmlns:r="http://schemas.openxmlformats.org/officeDocument/2006/relationships" r:id="rId13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529445" y="60614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3248890</xdr:colOff>
      <xdr:row>0</xdr:row>
      <xdr:rowOff>60614</xdr:rowOff>
    </xdr:from>
    <xdr:to>
      <xdr:col>3</xdr:col>
      <xdr:colOff>3652090</xdr:colOff>
      <xdr:row>0</xdr:row>
      <xdr:rowOff>463814</xdr:rowOff>
    </xdr:to>
    <xdr:pic>
      <xdr:nvPicPr>
        <xdr:cNvPr id="9" name="รูปภาพ 8" descr="lswitch.png">
          <a:hlinkClick xmlns:r="http://schemas.openxmlformats.org/officeDocument/2006/relationships" r:id="rId15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106140" y="6061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3795279</xdr:colOff>
      <xdr:row>0</xdr:row>
      <xdr:rowOff>86591</xdr:rowOff>
    </xdr:from>
    <xdr:to>
      <xdr:col>3</xdr:col>
      <xdr:colOff>4198479</xdr:colOff>
      <xdr:row>0</xdr:row>
      <xdr:rowOff>489791</xdr:rowOff>
    </xdr:to>
    <xdr:pic>
      <xdr:nvPicPr>
        <xdr:cNvPr id="10" name="รูปภาพ 9" descr="advancedsettings.png">
          <a:hlinkClick xmlns:r="http://schemas.openxmlformats.org/officeDocument/2006/relationships" r:id="rId17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652529" y="86591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400050</xdr:colOff>
      <xdr:row>0</xdr:row>
      <xdr:rowOff>60614</xdr:rowOff>
    </xdr:from>
    <xdr:to>
      <xdr:col>5</xdr:col>
      <xdr:colOff>107636</xdr:colOff>
      <xdr:row>0</xdr:row>
      <xdr:rowOff>463814</xdr:rowOff>
    </xdr:to>
    <xdr:pic>
      <xdr:nvPicPr>
        <xdr:cNvPr id="11" name="รูปภาพ 10" descr="easymoblog.png">
          <a:hlinkClick xmlns:r="http://schemas.openxmlformats.org/officeDocument/2006/relationships" r:id="rId19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197186" y="60614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186171</xdr:colOff>
      <xdr:row>0</xdr:row>
      <xdr:rowOff>77932</xdr:rowOff>
    </xdr:from>
    <xdr:to>
      <xdr:col>5</xdr:col>
      <xdr:colOff>595144</xdr:colOff>
      <xdr:row>0</xdr:row>
      <xdr:rowOff>481132</xdr:rowOff>
    </xdr:to>
    <xdr:pic>
      <xdr:nvPicPr>
        <xdr:cNvPr id="12" name="รูปภาพ 11" descr="Utilities.png">
          <a:hlinkClick xmlns:r="http://schemas.openxmlformats.org/officeDocument/2006/relationships" r:id="rId21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736648" y="77932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6</xdr:col>
      <xdr:colOff>35503</xdr:colOff>
      <xdr:row>0</xdr:row>
      <xdr:rowOff>86591</xdr:rowOff>
    </xdr:from>
    <xdr:to>
      <xdr:col>6</xdr:col>
      <xdr:colOff>434373</xdr:colOff>
      <xdr:row>0</xdr:row>
      <xdr:rowOff>495563</xdr:rowOff>
    </xdr:to>
    <xdr:pic>
      <xdr:nvPicPr>
        <xdr:cNvPr id="13" name="รูปภาพ 12" descr="access.png">
          <a:hlinkClick xmlns:r="http://schemas.openxmlformats.org/officeDocument/2006/relationships" r:id="rId23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339321" y="86591"/>
          <a:ext cx="398870" cy="4089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0</xdr:row>
      <xdr:rowOff>60614</xdr:rowOff>
    </xdr:from>
    <xdr:to>
      <xdr:col>2</xdr:col>
      <xdr:colOff>246064</xdr:colOff>
      <xdr:row>0</xdr:row>
      <xdr:rowOff>489240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4182" y="60614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311726</xdr:colOff>
      <xdr:row>0</xdr:row>
      <xdr:rowOff>60614</xdr:rowOff>
    </xdr:from>
    <xdr:to>
      <xdr:col>3</xdr:col>
      <xdr:colOff>178062</xdr:colOff>
      <xdr:row>0</xdr:row>
      <xdr:rowOff>463814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7749" y="6061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233796</xdr:colOff>
      <xdr:row>0</xdr:row>
      <xdr:rowOff>60613</xdr:rowOff>
    </xdr:from>
    <xdr:to>
      <xdr:col>4</xdr:col>
      <xdr:colOff>100133</xdr:colOff>
      <xdr:row>0</xdr:row>
      <xdr:rowOff>463813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506682" y="60613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103910</xdr:colOff>
      <xdr:row>0</xdr:row>
      <xdr:rowOff>43296</xdr:rowOff>
    </xdr:from>
    <xdr:to>
      <xdr:col>4</xdr:col>
      <xdr:colOff>507110</xdr:colOff>
      <xdr:row>0</xdr:row>
      <xdr:rowOff>446496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13660" y="4329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69273</xdr:rowOff>
    </xdr:from>
    <xdr:to>
      <xdr:col>5</xdr:col>
      <xdr:colOff>402479</xdr:colOff>
      <xdr:row>0</xdr:row>
      <xdr:rowOff>472473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346614" y="69273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398317</xdr:colOff>
      <xdr:row>0</xdr:row>
      <xdr:rowOff>60614</xdr:rowOff>
    </xdr:from>
    <xdr:to>
      <xdr:col>6</xdr:col>
      <xdr:colOff>264654</xdr:colOff>
      <xdr:row>0</xdr:row>
      <xdr:rowOff>463814</xdr:rowOff>
    </xdr:to>
    <xdr:pic>
      <xdr:nvPicPr>
        <xdr:cNvPr id="7" name="รูปภาพ 6" descr="aim_protocol.png">
          <a:hlinkClick xmlns:r="http://schemas.openxmlformats.org/officeDocument/2006/relationships" r:id="rId11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744931" y="6061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124835</xdr:colOff>
      <xdr:row>0</xdr:row>
      <xdr:rowOff>84426</xdr:rowOff>
    </xdr:from>
    <xdr:to>
      <xdr:col>13</xdr:col>
      <xdr:colOff>523705</xdr:colOff>
      <xdr:row>0</xdr:row>
      <xdr:rowOff>493398</xdr:rowOff>
    </xdr:to>
    <xdr:pic>
      <xdr:nvPicPr>
        <xdr:cNvPr id="9" name="รูปภาพ 8" descr="access.png">
          <a:hlinkClick xmlns:r="http://schemas.openxmlformats.org/officeDocument/2006/relationships" r:id="rId13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530398" y="84426"/>
          <a:ext cx="398870" cy="408972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79376</xdr:rowOff>
    </xdr:from>
    <xdr:to>
      <xdr:col>7</xdr:col>
      <xdr:colOff>141262</xdr:colOff>
      <xdr:row>0</xdr:row>
      <xdr:rowOff>482576</xdr:rowOff>
    </xdr:to>
    <xdr:pic>
      <xdr:nvPicPr>
        <xdr:cNvPr id="10" name="รูปภาพ 9" descr="lswitch.png">
          <a:hlinkClick xmlns:r="http://schemas.openxmlformats.org/officeDocument/2006/relationships" r:id="rId15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952750" y="7937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7</xdr:col>
      <xdr:colOff>160337</xdr:colOff>
      <xdr:row>0</xdr:row>
      <xdr:rowOff>73026</xdr:rowOff>
    </xdr:from>
    <xdr:to>
      <xdr:col>8</xdr:col>
      <xdr:colOff>31725</xdr:colOff>
      <xdr:row>0</xdr:row>
      <xdr:rowOff>476226</xdr:rowOff>
    </xdr:to>
    <xdr:pic>
      <xdr:nvPicPr>
        <xdr:cNvPr id="11" name="รูปภาพ 10" descr="advancedsettings.png">
          <a:hlinkClick xmlns:r="http://schemas.openxmlformats.org/officeDocument/2006/relationships" r:id="rId17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375025" y="7302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8</xdr:col>
      <xdr:colOff>87312</xdr:colOff>
      <xdr:row>0</xdr:row>
      <xdr:rowOff>55563</xdr:rowOff>
    </xdr:from>
    <xdr:to>
      <xdr:col>8</xdr:col>
      <xdr:colOff>496284</xdr:colOff>
      <xdr:row>0</xdr:row>
      <xdr:rowOff>458763</xdr:rowOff>
    </xdr:to>
    <xdr:pic>
      <xdr:nvPicPr>
        <xdr:cNvPr id="12" name="รูปภาพ 11" descr="easymoblog.png">
          <a:hlinkClick xmlns:r="http://schemas.openxmlformats.org/officeDocument/2006/relationships" r:id="rId19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833812" y="55563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71442</xdr:rowOff>
    </xdr:from>
    <xdr:to>
      <xdr:col>9</xdr:col>
      <xdr:colOff>408973</xdr:colOff>
      <xdr:row>0</xdr:row>
      <xdr:rowOff>474642</xdr:rowOff>
    </xdr:to>
    <xdr:pic>
      <xdr:nvPicPr>
        <xdr:cNvPr id="13" name="รูปภาพ 12" descr="designet.png">
          <a:hlinkClick xmlns:r="http://schemas.openxmlformats.org/officeDocument/2006/relationships" r:id="rId21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278313" y="71442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9</xdr:col>
      <xdr:colOff>477837</xdr:colOff>
      <xdr:row>0</xdr:row>
      <xdr:rowOff>88904</xdr:rowOff>
    </xdr:from>
    <xdr:to>
      <xdr:col>10</xdr:col>
      <xdr:colOff>354998</xdr:colOff>
      <xdr:row>0</xdr:row>
      <xdr:rowOff>492104</xdr:rowOff>
    </xdr:to>
    <xdr:pic>
      <xdr:nvPicPr>
        <xdr:cNvPr id="14" name="รูปภาพ 13" descr="Utilities.png">
          <a:hlinkClick xmlns:r="http://schemas.openxmlformats.org/officeDocument/2006/relationships" r:id="rId23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756150" y="88904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10</xdr:col>
      <xdr:colOff>452437</xdr:colOff>
      <xdr:row>0</xdr:row>
      <xdr:rowOff>47625</xdr:rowOff>
    </xdr:from>
    <xdr:to>
      <xdr:col>11</xdr:col>
      <xdr:colOff>323824</xdr:colOff>
      <xdr:row>0</xdr:row>
      <xdr:rowOff>450825</xdr:rowOff>
    </xdr:to>
    <xdr:pic>
      <xdr:nvPicPr>
        <xdr:cNvPr id="15" name="รูปภาพ 14" descr="important.png">
          <a:hlinkClick xmlns:r="http://schemas.openxmlformats.org/officeDocument/2006/relationships" r:id="rId25" tooltip="อ่านก่อนทำ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262562" y="47625"/>
          <a:ext cx="403200" cy="403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47628</xdr:rowOff>
    </xdr:from>
    <xdr:to>
      <xdr:col>2</xdr:col>
      <xdr:colOff>221530</xdr:colOff>
      <xdr:row>0</xdr:row>
      <xdr:rowOff>476254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000" y="47628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261937</xdr:colOff>
      <xdr:row>0</xdr:row>
      <xdr:rowOff>55562</xdr:rowOff>
    </xdr:from>
    <xdr:to>
      <xdr:col>2</xdr:col>
      <xdr:colOff>665137</xdr:colOff>
      <xdr:row>0</xdr:row>
      <xdr:rowOff>458762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49312" y="5556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731837</xdr:colOff>
      <xdr:row>0</xdr:row>
      <xdr:rowOff>65084</xdr:rowOff>
    </xdr:from>
    <xdr:to>
      <xdr:col>2</xdr:col>
      <xdr:colOff>1135037</xdr:colOff>
      <xdr:row>0</xdr:row>
      <xdr:rowOff>468284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19212" y="6508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1174750</xdr:colOff>
      <xdr:row>0</xdr:row>
      <xdr:rowOff>63500</xdr:rowOff>
    </xdr:from>
    <xdr:to>
      <xdr:col>2</xdr:col>
      <xdr:colOff>1577950</xdr:colOff>
      <xdr:row>0</xdr:row>
      <xdr:rowOff>466700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762125" y="635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1658937</xdr:colOff>
      <xdr:row>0</xdr:row>
      <xdr:rowOff>63500</xdr:rowOff>
    </xdr:from>
    <xdr:to>
      <xdr:col>2</xdr:col>
      <xdr:colOff>2061416</xdr:colOff>
      <xdr:row>0</xdr:row>
      <xdr:rowOff>466700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246312" y="63500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2063750</xdr:colOff>
      <xdr:row>0</xdr:row>
      <xdr:rowOff>63500</xdr:rowOff>
    </xdr:from>
    <xdr:to>
      <xdr:col>2</xdr:col>
      <xdr:colOff>2466950</xdr:colOff>
      <xdr:row>0</xdr:row>
      <xdr:rowOff>466700</xdr:rowOff>
    </xdr:to>
    <xdr:pic>
      <xdr:nvPicPr>
        <xdr:cNvPr id="7" name="รูปภาพ 6" descr="aim_protocol.png">
          <a:hlinkClick xmlns:r="http://schemas.openxmlformats.org/officeDocument/2006/relationships" r:id="rId11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651125" y="635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1333499</xdr:colOff>
      <xdr:row>0</xdr:row>
      <xdr:rowOff>71438</xdr:rowOff>
    </xdr:from>
    <xdr:to>
      <xdr:col>3</xdr:col>
      <xdr:colOff>1742472</xdr:colOff>
      <xdr:row>0</xdr:row>
      <xdr:rowOff>474638</xdr:rowOff>
    </xdr:to>
    <xdr:pic>
      <xdr:nvPicPr>
        <xdr:cNvPr id="8" name="รูปภาพ 7" descr="designet.png">
          <a:hlinkClick xmlns:r="http://schemas.openxmlformats.org/officeDocument/2006/relationships" r:id="rId13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579937" y="71438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3714750</xdr:colOff>
      <xdr:row>0</xdr:row>
      <xdr:rowOff>55563</xdr:rowOff>
    </xdr:from>
    <xdr:to>
      <xdr:col>3</xdr:col>
      <xdr:colOff>4118672</xdr:colOff>
      <xdr:row>0</xdr:row>
      <xdr:rowOff>464535</xdr:rowOff>
    </xdr:to>
    <xdr:pic>
      <xdr:nvPicPr>
        <xdr:cNvPr id="9" name="รูปภาพ 8" descr="access.png">
          <a:hlinkClick xmlns:r="http://schemas.openxmlformats.org/officeDocument/2006/relationships" r:id="rId15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961188" y="55563"/>
          <a:ext cx="403922" cy="408972"/>
        </a:xfrm>
        <a:prstGeom prst="rect">
          <a:avLst/>
        </a:prstGeom>
      </xdr:spPr>
    </xdr:pic>
    <xdr:clientData/>
  </xdr:twoCellAnchor>
  <xdr:twoCellAnchor editAs="oneCell">
    <xdr:from>
      <xdr:col>3</xdr:col>
      <xdr:colOff>333375</xdr:colOff>
      <xdr:row>0</xdr:row>
      <xdr:rowOff>63500</xdr:rowOff>
    </xdr:from>
    <xdr:to>
      <xdr:col>3</xdr:col>
      <xdr:colOff>736575</xdr:colOff>
      <xdr:row>0</xdr:row>
      <xdr:rowOff>466700</xdr:rowOff>
    </xdr:to>
    <xdr:pic>
      <xdr:nvPicPr>
        <xdr:cNvPr id="11" name="รูปภาพ 10" descr="advancedsettings.png">
          <a:hlinkClick xmlns:r="http://schemas.openxmlformats.org/officeDocument/2006/relationships" r:id="rId17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579813" y="635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0</xdr:row>
      <xdr:rowOff>79375</xdr:rowOff>
    </xdr:from>
    <xdr:to>
      <xdr:col>3</xdr:col>
      <xdr:colOff>1218597</xdr:colOff>
      <xdr:row>0</xdr:row>
      <xdr:rowOff>482575</xdr:rowOff>
    </xdr:to>
    <xdr:pic>
      <xdr:nvPicPr>
        <xdr:cNvPr id="12" name="รูปภาพ 11" descr="easymoblog.png">
          <a:hlinkClick xmlns:r="http://schemas.openxmlformats.org/officeDocument/2006/relationships" r:id="rId19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056063" y="79375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1857375</xdr:colOff>
      <xdr:row>0</xdr:row>
      <xdr:rowOff>71438</xdr:rowOff>
    </xdr:from>
    <xdr:to>
      <xdr:col>3</xdr:col>
      <xdr:colOff>2266348</xdr:colOff>
      <xdr:row>0</xdr:row>
      <xdr:rowOff>474638</xdr:rowOff>
    </xdr:to>
    <xdr:pic>
      <xdr:nvPicPr>
        <xdr:cNvPr id="13" name="รูปภาพ 12" descr="Utilities.png">
          <a:hlinkClick xmlns:r="http://schemas.openxmlformats.org/officeDocument/2006/relationships" r:id="rId21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103813" y="71438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2516188</xdr:colOff>
      <xdr:row>0</xdr:row>
      <xdr:rowOff>71437</xdr:rowOff>
    </xdr:from>
    <xdr:to>
      <xdr:col>3</xdr:col>
      <xdr:colOff>260325</xdr:colOff>
      <xdr:row>0</xdr:row>
      <xdr:rowOff>474637</xdr:rowOff>
    </xdr:to>
    <xdr:pic>
      <xdr:nvPicPr>
        <xdr:cNvPr id="14" name="รูปภาพ 13" descr="lswitch.png">
          <a:hlinkClick xmlns:r="http://schemas.openxmlformats.org/officeDocument/2006/relationships" r:id="rId23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103563" y="71437"/>
          <a:ext cx="403200" cy="4032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58616</xdr:rowOff>
    </xdr:from>
    <xdr:to>
      <xdr:col>2</xdr:col>
      <xdr:colOff>427905</xdr:colOff>
      <xdr:row>0</xdr:row>
      <xdr:rowOff>487242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2481" y="58616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468923</xdr:colOff>
      <xdr:row>0</xdr:row>
      <xdr:rowOff>65942</xdr:rowOff>
    </xdr:from>
    <xdr:to>
      <xdr:col>2</xdr:col>
      <xdr:colOff>872123</xdr:colOff>
      <xdr:row>0</xdr:row>
      <xdr:rowOff>469142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81404" y="6594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923193</xdr:colOff>
      <xdr:row>0</xdr:row>
      <xdr:rowOff>73269</xdr:rowOff>
    </xdr:from>
    <xdr:to>
      <xdr:col>2</xdr:col>
      <xdr:colOff>1326393</xdr:colOff>
      <xdr:row>0</xdr:row>
      <xdr:rowOff>476469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35674" y="73269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1361343</xdr:colOff>
      <xdr:row>0</xdr:row>
      <xdr:rowOff>79131</xdr:rowOff>
    </xdr:from>
    <xdr:to>
      <xdr:col>2</xdr:col>
      <xdr:colOff>1764543</xdr:colOff>
      <xdr:row>0</xdr:row>
      <xdr:rowOff>482331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573824" y="79131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1793632</xdr:colOff>
      <xdr:row>0</xdr:row>
      <xdr:rowOff>79131</xdr:rowOff>
    </xdr:from>
    <xdr:to>
      <xdr:col>2</xdr:col>
      <xdr:colOff>2196111</xdr:colOff>
      <xdr:row>0</xdr:row>
      <xdr:rowOff>482331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006113" y="79131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2211266</xdr:colOff>
      <xdr:row>0</xdr:row>
      <xdr:rowOff>71804</xdr:rowOff>
    </xdr:from>
    <xdr:to>
      <xdr:col>2</xdr:col>
      <xdr:colOff>2614466</xdr:colOff>
      <xdr:row>0</xdr:row>
      <xdr:rowOff>475004</xdr:rowOff>
    </xdr:to>
    <xdr:pic>
      <xdr:nvPicPr>
        <xdr:cNvPr id="7" name="รูปภาพ 6" descr="aim_protocol.png">
          <a:hlinkClick xmlns:r="http://schemas.openxmlformats.org/officeDocument/2006/relationships" r:id="rId11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423747" y="7180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6147289</xdr:colOff>
      <xdr:row>0</xdr:row>
      <xdr:rowOff>58615</xdr:rowOff>
    </xdr:from>
    <xdr:to>
      <xdr:col>3</xdr:col>
      <xdr:colOff>15596</xdr:colOff>
      <xdr:row>0</xdr:row>
      <xdr:rowOff>467587</xdr:rowOff>
    </xdr:to>
    <xdr:pic>
      <xdr:nvPicPr>
        <xdr:cNvPr id="8" name="รูปภาพ 7" descr="access.png">
          <a:hlinkClick xmlns:r="http://schemas.openxmlformats.org/officeDocument/2006/relationships" r:id="rId13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359770" y="58615"/>
          <a:ext cx="403922" cy="408972"/>
        </a:xfrm>
        <a:prstGeom prst="rect">
          <a:avLst/>
        </a:prstGeom>
      </xdr:spPr>
    </xdr:pic>
    <xdr:clientData/>
  </xdr:twoCellAnchor>
  <xdr:twoCellAnchor editAs="oneCell">
    <xdr:from>
      <xdr:col>2</xdr:col>
      <xdr:colOff>2627313</xdr:colOff>
      <xdr:row>0</xdr:row>
      <xdr:rowOff>71437</xdr:rowOff>
    </xdr:from>
    <xdr:to>
      <xdr:col>2</xdr:col>
      <xdr:colOff>3030513</xdr:colOff>
      <xdr:row>0</xdr:row>
      <xdr:rowOff>474637</xdr:rowOff>
    </xdr:to>
    <xdr:pic>
      <xdr:nvPicPr>
        <xdr:cNvPr id="9" name="รูปภาพ 8" descr="lswitch.png">
          <a:hlinkClick xmlns:r="http://schemas.openxmlformats.org/officeDocument/2006/relationships" r:id="rId15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198813" y="71437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3065463</xdr:colOff>
      <xdr:row>0</xdr:row>
      <xdr:rowOff>80962</xdr:rowOff>
    </xdr:from>
    <xdr:to>
      <xdr:col>2</xdr:col>
      <xdr:colOff>3468663</xdr:colOff>
      <xdr:row>0</xdr:row>
      <xdr:rowOff>484162</xdr:rowOff>
    </xdr:to>
    <xdr:pic>
      <xdr:nvPicPr>
        <xdr:cNvPr id="10" name="รูปภาพ 9" descr="advancedsettings.png">
          <a:hlinkClick xmlns:r="http://schemas.openxmlformats.org/officeDocument/2006/relationships" r:id="rId17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636963" y="8096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3517900</xdr:colOff>
      <xdr:row>0</xdr:row>
      <xdr:rowOff>65087</xdr:rowOff>
    </xdr:from>
    <xdr:to>
      <xdr:col>2</xdr:col>
      <xdr:colOff>3926872</xdr:colOff>
      <xdr:row>0</xdr:row>
      <xdr:rowOff>468287</xdr:rowOff>
    </xdr:to>
    <xdr:pic>
      <xdr:nvPicPr>
        <xdr:cNvPr id="11" name="รูปภาพ 10" descr="easymoblog.png">
          <a:hlinkClick xmlns:r="http://schemas.openxmlformats.org/officeDocument/2006/relationships" r:id="rId19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089400" y="65087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3994150</xdr:colOff>
      <xdr:row>0</xdr:row>
      <xdr:rowOff>65087</xdr:rowOff>
    </xdr:from>
    <xdr:to>
      <xdr:col>2</xdr:col>
      <xdr:colOff>4403123</xdr:colOff>
      <xdr:row>0</xdr:row>
      <xdr:rowOff>468287</xdr:rowOff>
    </xdr:to>
    <xdr:pic>
      <xdr:nvPicPr>
        <xdr:cNvPr id="12" name="รูปภาพ 11" descr="designet.png">
          <a:hlinkClick xmlns:r="http://schemas.openxmlformats.org/officeDocument/2006/relationships" r:id="rId21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565650" y="65087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4440237</xdr:colOff>
      <xdr:row>0</xdr:row>
      <xdr:rowOff>66675</xdr:rowOff>
    </xdr:from>
    <xdr:to>
      <xdr:col>2</xdr:col>
      <xdr:colOff>4849210</xdr:colOff>
      <xdr:row>0</xdr:row>
      <xdr:rowOff>469875</xdr:rowOff>
    </xdr:to>
    <xdr:pic>
      <xdr:nvPicPr>
        <xdr:cNvPr id="13" name="รูปภาพ 12" descr="Utilities.png">
          <a:hlinkClick xmlns:r="http://schemas.openxmlformats.org/officeDocument/2006/relationships" r:id="rId23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011737" y="66675"/>
          <a:ext cx="408973" cy="4032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12695</xdr:colOff>
      <xdr:row>1</xdr:row>
      <xdr:rowOff>23812</xdr:rowOff>
    </xdr:from>
    <xdr:to>
      <xdr:col>2</xdr:col>
      <xdr:colOff>136520</xdr:colOff>
      <xdr:row>1</xdr:row>
      <xdr:rowOff>566737</xdr:rowOff>
    </xdr:to>
    <xdr:pic>
      <xdr:nvPicPr>
        <xdr:cNvPr id="2" name="Picture 1" descr="krut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3" y="293687"/>
          <a:ext cx="5048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376278</xdr:colOff>
      <xdr:row>1</xdr:row>
      <xdr:rowOff>57150</xdr:rowOff>
    </xdr:from>
    <xdr:to>
      <xdr:col>8</xdr:col>
      <xdr:colOff>509628</xdr:colOff>
      <xdr:row>1</xdr:row>
      <xdr:rowOff>553242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574966" y="596900"/>
          <a:ext cx="2260600" cy="49609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28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บันทึกข้อความ</a:t>
          </a:r>
        </a:p>
        <a:p>
          <a:pPr algn="ctr" rtl="0">
            <a:defRPr sz="1000"/>
          </a:pPr>
          <a:endParaRPr lang="th-TH" sz="28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150812</xdr:colOff>
      <xdr:row>2</xdr:row>
      <xdr:rowOff>261938</xdr:rowOff>
    </xdr:from>
    <xdr:to>
      <xdr:col>12</xdr:col>
      <xdr:colOff>0</xdr:colOff>
      <xdr:row>2</xdr:row>
      <xdr:rowOff>261938</xdr:rowOff>
    </xdr:to>
    <xdr:cxnSp macro="">
      <xdr:nvCxnSpPr>
        <xdr:cNvPr id="8" name="ตัวเชื่อมต่อตรง 7"/>
        <xdr:cNvCxnSpPr/>
      </xdr:nvCxnSpPr>
      <xdr:spPr>
        <a:xfrm>
          <a:off x="1333500" y="1103313"/>
          <a:ext cx="555625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325438</xdr:colOff>
      <xdr:row>3</xdr:row>
      <xdr:rowOff>254000</xdr:rowOff>
    </xdr:from>
    <xdr:to>
      <xdr:col>12</xdr:col>
      <xdr:colOff>15875</xdr:colOff>
      <xdr:row>3</xdr:row>
      <xdr:rowOff>254000</xdr:rowOff>
    </xdr:to>
    <xdr:cxnSp macro="">
      <xdr:nvCxnSpPr>
        <xdr:cNvPr id="13" name="ตัวเชื่อมต่อตรง 12"/>
        <xdr:cNvCxnSpPr/>
      </xdr:nvCxnSpPr>
      <xdr:spPr>
        <a:xfrm>
          <a:off x="2706688" y="1389063"/>
          <a:ext cx="4198937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306161</xdr:colOff>
      <xdr:row>4</xdr:row>
      <xdr:rowOff>250882</xdr:rowOff>
    </xdr:from>
    <xdr:to>
      <xdr:col>12</xdr:col>
      <xdr:colOff>6803</xdr:colOff>
      <xdr:row>4</xdr:row>
      <xdr:rowOff>250882</xdr:rowOff>
    </xdr:to>
    <xdr:cxnSp macro="">
      <xdr:nvCxnSpPr>
        <xdr:cNvPr id="15" name="ตัวเชื่อมต่อตรง 14"/>
        <xdr:cNvCxnSpPr/>
      </xdr:nvCxnSpPr>
      <xdr:spPr>
        <a:xfrm>
          <a:off x="818130" y="1685585"/>
          <a:ext cx="6005001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3</xdr:row>
      <xdr:rowOff>255985</xdr:rowOff>
    </xdr:from>
    <xdr:to>
      <xdr:col>5</xdr:col>
      <xdr:colOff>41672</xdr:colOff>
      <xdr:row>3</xdr:row>
      <xdr:rowOff>255985</xdr:rowOff>
    </xdr:to>
    <xdr:cxnSp macro="">
      <xdr:nvCxnSpPr>
        <xdr:cNvPr id="24" name="ตัวเชื่อมต่อตรง 23"/>
        <xdr:cNvCxnSpPr/>
      </xdr:nvCxnSpPr>
      <xdr:spPr>
        <a:xfrm>
          <a:off x="654844" y="1393032"/>
          <a:ext cx="1768078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404813</xdr:colOff>
      <xdr:row>0</xdr:row>
      <xdr:rowOff>79375</xdr:rowOff>
    </xdr:from>
    <xdr:to>
      <xdr:col>1</xdr:col>
      <xdr:colOff>254001</xdr:colOff>
      <xdr:row>0</xdr:row>
      <xdr:rowOff>404813</xdr:rowOff>
    </xdr:to>
    <xdr:pic>
      <xdr:nvPicPr>
        <xdr:cNvPr id="26" name="รูปภาพ 25" descr="home.png">
          <a:hlinkClick xmlns:r="http://schemas.openxmlformats.org/officeDocument/2006/relationships" r:id="rId2" tooltip="กลับไปหน้าแรก Home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4813" y="79375"/>
          <a:ext cx="325438" cy="325438"/>
        </a:xfrm>
        <a:prstGeom prst="rect">
          <a:avLst/>
        </a:prstGeom>
      </xdr:spPr>
    </xdr:pic>
    <xdr:clientData/>
  </xdr:twoCellAnchor>
  <xdr:twoCellAnchor>
    <xdr:from>
      <xdr:col>1</xdr:col>
      <xdr:colOff>365125</xdr:colOff>
      <xdr:row>0</xdr:row>
      <xdr:rowOff>79375</xdr:rowOff>
    </xdr:from>
    <xdr:to>
      <xdr:col>4</xdr:col>
      <xdr:colOff>436563</xdr:colOff>
      <xdr:row>0</xdr:row>
      <xdr:rowOff>373063</xdr:rowOff>
    </xdr:to>
    <xdr:sp macro="" textlink="">
      <xdr:nvSpPr>
        <xdr:cNvPr id="27" name="สี่เหลี่ยมมุมมน 26">
          <a:hlinkClick xmlns:r="http://schemas.openxmlformats.org/officeDocument/2006/relationships" r:id="rId4" tooltip="พิมพ์บันทึกเสนอรายงานผล"/>
        </xdr:cNvPr>
        <xdr:cNvSpPr/>
      </xdr:nvSpPr>
      <xdr:spPr>
        <a:xfrm>
          <a:off x="841375" y="79375"/>
          <a:ext cx="1182688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บันทึกข้อความ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4</xdr:col>
      <xdr:colOff>547686</xdr:colOff>
      <xdr:row>0</xdr:row>
      <xdr:rowOff>87312</xdr:rowOff>
    </xdr:from>
    <xdr:to>
      <xdr:col>7</xdr:col>
      <xdr:colOff>35623</xdr:colOff>
      <xdr:row>0</xdr:row>
      <xdr:rowOff>381000</xdr:rowOff>
    </xdr:to>
    <xdr:sp macro="" textlink="">
      <xdr:nvSpPr>
        <xdr:cNvPr id="28" name="สี่เหลี่ยมมุมมน 27">
          <a:hlinkClick xmlns:r="http://schemas.openxmlformats.org/officeDocument/2006/relationships" r:id="rId5" tooltip="พิมพ์รายงาน 1 สรุปผลการประเมิน"/>
        </xdr:cNvPr>
        <xdr:cNvSpPr/>
      </xdr:nvSpPr>
      <xdr:spPr>
        <a:xfrm>
          <a:off x="2135186" y="87312"/>
          <a:ext cx="1512000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แบบสรุปผลประเมิน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7</xdr:col>
      <xdr:colOff>142895</xdr:colOff>
      <xdr:row>0</xdr:row>
      <xdr:rowOff>87312</xdr:rowOff>
    </xdr:from>
    <xdr:to>
      <xdr:col>9</xdr:col>
      <xdr:colOff>257895</xdr:colOff>
      <xdr:row>0</xdr:row>
      <xdr:rowOff>381000</xdr:rowOff>
    </xdr:to>
    <xdr:sp macro="" textlink="">
      <xdr:nvSpPr>
        <xdr:cNvPr id="29" name="สี่เหลี่ยมมุมมน 28">
          <a:hlinkClick xmlns:r="http://schemas.openxmlformats.org/officeDocument/2006/relationships" r:id="rId6" tooltip="พิมพ์แผนภูมิแสดงผลสัมฤทธิ์"/>
        </xdr:cNvPr>
        <xdr:cNvSpPr/>
      </xdr:nvSpPr>
      <xdr:spPr>
        <a:xfrm>
          <a:off x="3754458" y="87312"/>
          <a:ext cx="1512000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แผนภูมิผลสัมฤทธิ์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104775</xdr:rowOff>
    </xdr:from>
    <xdr:to>
      <xdr:col>2</xdr:col>
      <xdr:colOff>8805</xdr:colOff>
      <xdr:row>0</xdr:row>
      <xdr:rowOff>533401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9575" y="104775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533400</xdr:colOff>
      <xdr:row>0</xdr:row>
      <xdr:rowOff>95250</xdr:rowOff>
    </xdr:from>
    <xdr:to>
      <xdr:col>10</xdr:col>
      <xdr:colOff>282695</xdr:colOff>
      <xdr:row>0</xdr:row>
      <xdr:rowOff>504222</xdr:rowOff>
    </xdr:to>
    <xdr:pic>
      <xdr:nvPicPr>
        <xdr:cNvPr id="13" name="รูปภาพ 12" descr="access.png">
          <a:hlinkClick xmlns:r="http://schemas.openxmlformats.org/officeDocument/2006/relationships" r:id="rId3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91200" y="95250"/>
          <a:ext cx="403922" cy="408972"/>
        </a:xfrm>
        <a:prstGeom prst="rect">
          <a:avLst/>
        </a:prstGeom>
      </xdr:spPr>
    </xdr:pic>
    <xdr:clientData/>
  </xdr:twoCellAnchor>
  <xdr:twoCellAnchor>
    <xdr:from>
      <xdr:col>2</xdr:col>
      <xdr:colOff>123825</xdr:colOff>
      <xdr:row>0</xdr:row>
      <xdr:rowOff>161925</xdr:rowOff>
    </xdr:from>
    <xdr:to>
      <xdr:col>3</xdr:col>
      <xdr:colOff>763588</xdr:colOff>
      <xdr:row>0</xdr:row>
      <xdr:rowOff>455613</xdr:rowOff>
    </xdr:to>
    <xdr:sp macro="" textlink="">
      <xdr:nvSpPr>
        <xdr:cNvPr id="14" name="สี่เหลี่ยมมุมมน 13">
          <a:hlinkClick xmlns:r="http://schemas.openxmlformats.org/officeDocument/2006/relationships" r:id="rId5" tooltip="พิมพ์บันทึกเสนอรายงานผล"/>
        </xdr:cNvPr>
        <xdr:cNvSpPr/>
      </xdr:nvSpPr>
      <xdr:spPr>
        <a:xfrm>
          <a:off x="952500" y="161925"/>
          <a:ext cx="1182688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บันทึกข้อความ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3</xdr:col>
      <xdr:colOff>895350</xdr:colOff>
      <xdr:row>0</xdr:row>
      <xdr:rowOff>161925</xdr:rowOff>
    </xdr:from>
    <xdr:to>
      <xdr:col>6</xdr:col>
      <xdr:colOff>664275</xdr:colOff>
      <xdr:row>0</xdr:row>
      <xdr:rowOff>455613</xdr:rowOff>
    </xdr:to>
    <xdr:sp macro="" textlink="">
      <xdr:nvSpPr>
        <xdr:cNvPr id="15" name="สี่เหลี่ยมมุมมน 14">
          <a:hlinkClick xmlns:r="http://schemas.openxmlformats.org/officeDocument/2006/relationships" r:id="rId6" tooltip="พิมพ์รายงาน 1 สรุปผลการประเมิน"/>
        </xdr:cNvPr>
        <xdr:cNvSpPr/>
      </xdr:nvSpPr>
      <xdr:spPr>
        <a:xfrm>
          <a:off x="2266950" y="161925"/>
          <a:ext cx="1512000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แบบสรุปผลประเมิน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7</xdr:col>
      <xdr:colOff>0</xdr:colOff>
      <xdr:row>0</xdr:row>
      <xdr:rowOff>161925</xdr:rowOff>
    </xdr:from>
    <xdr:to>
      <xdr:col>9</xdr:col>
      <xdr:colOff>121350</xdr:colOff>
      <xdr:row>0</xdr:row>
      <xdr:rowOff>455613</xdr:rowOff>
    </xdr:to>
    <xdr:sp macro="" textlink="">
      <xdr:nvSpPr>
        <xdr:cNvPr id="16" name="สี่เหลี่ยมมุมมน 15">
          <a:hlinkClick xmlns:r="http://schemas.openxmlformats.org/officeDocument/2006/relationships" r:id="rId7" tooltip="พิมพ์แผนภูมิแสดงผลสัมฤทธิ์"/>
        </xdr:cNvPr>
        <xdr:cNvSpPr/>
      </xdr:nvSpPr>
      <xdr:spPr>
        <a:xfrm>
          <a:off x="3867150" y="161925"/>
          <a:ext cx="1512000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แผนภูมิผลสัมฤทธิ์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251113</xdr:colOff>
      <xdr:row>4</xdr:row>
      <xdr:rowOff>355022</xdr:rowOff>
    </xdr:from>
    <xdr:to>
      <xdr:col>12</xdr:col>
      <xdr:colOff>294408</xdr:colOff>
      <xdr:row>17</xdr:row>
      <xdr:rowOff>34637</xdr:rowOff>
    </xdr:to>
    <xdr:graphicFrame macro="">
      <xdr:nvGraphicFramePr>
        <xdr:cNvPr id="3" name="แผนภูมิ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242454</xdr:colOff>
      <xdr:row>19</xdr:row>
      <xdr:rowOff>60614</xdr:rowOff>
    </xdr:from>
    <xdr:to>
      <xdr:col>12</xdr:col>
      <xdr:colOff>337704</xdr:colOff>
      <xdr:row>30</xdr:row>
      <xdr:rowOff>233796</xdr:rowOff>
    </xdr:to>
    <xdr:graphicFrame macro="">
      <xdr:nvGraphicFramePr>
        <xdr:cNvPr id="4" name="แผนภูมิ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207818</xdr:colOff>
      <xdr:row>33</xdr:row>
      <xdr:rowOff>25978</xdr:rowOff>
    </xdr:from>
    <xdr:to>
      <xdr:col>12</xdr:col>
      <xdr:colOff>303068</xdr:colOff>
      <xdr:row>42</xdr:row>
      <xdr:rowOff>103909</xdr:rowOff>
    </xdr:to>
    <xdr:graphicFrame macro="">
      <xdr:nvGraphicFramePr>
        <xdr:cNvPr id="5" name="แผนภูมิ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17318</xdr:colOff>
      <xdr:row>0</xdr:row>
      <xdr:rowOff>43296</xdr:rowOff>
    </xdr:from>
    <xdr:to>
      <xdr:col>1</xdr:col>
      <xdr:colOff>445944</xdr:colOff>
      <xdr:row>0</xdr:row>
      <xdr:rowOff>471922</xdr:rowOff>
    </xdr:to>
    <xdr:pic>
      <xdr:nvPicPr>
        <xdr:cNvPr id="6" name="รูปภาพ 5" descr="home.png">
          <a:hlinkClick xmlns:r="http://schemas.openxmlformats.org/officeDocument/2006/relationships" r:id="rId4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06977" y="43296"/>
          <a:ext cx="428626" cy="428626"/>
        </a:xfrm>
        <a:prstGeom prst="rect">
          <a:avLst/>
        </a:prstGeom>
      </xdr:spPr>
    </xdr:pic>
    <xdr:clientData/>
  </xdr:twoCellAnchor>
  <xdr:twoCellAnchor editAs="oneCell">
    <xdr:from>
      <xdr:col>1</xdr:col>
      <xdr:colOff>502228</xdr:colOff>
      <xdr:row>0</xdr:row>
      <xdr:rowOff>43296</xdr:rowOff>
    </xdr:from>
    <xdr:to>
      <xdr:col>2</xdr:col>
      <xdr:colOff>299292</xdr:colOff>
      <xdr:row>0</xdr:row>
      <xdr:rowOff>446496</xdr:rowOff>
    </xdr:to>
    <xdr:pic>
      <xdr:nvPicPr>
        <xdr:cNvPr id="7" name="รูปภาพ 6" descr="Community Help.png">
          <a:hlinkClick xmlns:r="http://schemas.openxmlformats.org/officeDocument/2006/relationships" r:id="rId6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91887" y="4329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398319</xdr:colOff>
      <xdr:row>0</xdr:row>
      <xdr:rowOff>51954</xdr:rowOff>
    </xdr:from>
    <xdr:to>
      <xdr:col>3</xdr:col>
      <xdr:colOff>195383</xdr:colOff>
      <xdr:row>0</xdr:row>
      <xdr:rowOff>455154</xdr:rowOff>
    </xdr:to>
    <xdr:pic>
      <xdr:nvPicPr>
        <xdr:cNvPr id="8" name="รูปภาพ 7" descr="kwrite.png">
          <a:hlinkClick xmlns:r="http://schemas.openxmlformats.org/officeDocument/2006/relationships" r:id="rId8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394114" y="5195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264968</xdr:colOff>
      <xdr:row>0</xdr:row>
      <xdr:rowOff>57150</xdr:rowOff>
    </xdr:from>
    <xdr:to>
      <xdr:col>4</xdr:col>
      <xdr:colOff>62031</xdr:colOff>
      <xdr:row>0</xdr:row>
      <xdr:rowOff>460350</xdr:rowOff>
    </xdr:to>
    <xdr:pic>
      <xdr:nvPicPr>
        <xdr:cNvPr id="9" name="รูปภาพ 8" descr="openofficeorg-20-math.png">
          <a:hlinkClick xmlns:r="http://schemas.openxmlformats.org/officeDocument/2006/relationships" r:id="rId10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866900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129886</xdr:colOff>
      <xdr:row>0</xdr:row>
      <xdr:rowOff>51955</xdr:rowOff>
    </xdr:from>
    <xdr:to>
      <xdr:col>13</xdr:col>
      <xdr:colOff>4881</xdr:colOff>
      <xdr:row>0</xdr:row>
      <xdr:rowOff>455155</xdr:rowOff>
    </xdr:to>
    <xdr:pic>
      <xdr:nvPicPr>
        <xdr:cNvPr id="10" name="รูปภาพ 9" descr="access.png">
          <a:hlinkClick xmlns:r="http://schemas.openxmlformats.org/officeDocument/2006/relationships" r:id="rId12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762750" y="51955"/>
          <a:ext cx="403200" cy="403200"/>
        </a:xfrm>
        <a:prstGeom prst="rect">
          <a:avLst/>
        </a:prstGeom>
      </xdr:spPr>
    </xdr:pic>
    <xdr:clientData/>
  </xdr:twoCellAnchor>
  <xdr:twoCellAnchor>
    <xdr:from>
      <xdr:col>8</xdr:col>
      <xdr:colOff>571499</xdr:colOff>
      <xdr:row>0</xdr:row>
      <xdr:rowOff>103908</xdr:rowOff>
    </xdr:from>
    <xdr:to>
      <xdr:col>12</xdr:col>
      <xdr:colOff>83249</xdr:colOff>
      <xdr:row>0</xdr:row>
      <xdr:rowOff>397596</xdr:rowOff>
    </xdr:to>
    <xdr:sp macro="" textlink="">
      <xdr:nvSpPr>
        <xdr:cNvPr id="11" name="สี่เหลี่ยมมุมมน 10">
          <a:hlinkClick xmlns:r="http://schemas.openxmlformats.org/officeDocument/2006/relationships" r:id="rId14" tooltip="พิมพ์แผนภูมิแสดงผลสัมฤทธิ์"/>
        </xdr:cNvPr>
        <xdr:cNvSpPr/>
      </xdr:nvSpPr>
      <xdr:spPr>
        <a:xfrm>
          <a:off x="5204113" y="103908"/>
          <a:ext cx="1512000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แผนภูมิผลสัมฤทธิ์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6</xdr:col>
      <xdr:colOff>221672</xdr:colOff>
      <xdr:row>0</xdr:row>
      <xdr:rowOff>91785</xdr:rowOff>
    </xdr:from>
    <xdr:to>
      <xdr:col>8</xdr:col>
      <xdr:colOff>521399</xdr:colOff>
      <xdr:row>0</xdr:row>
      <xdr:rowOff>385473</xdr:rowOff>
    </xdr:to>
    <xdr:sp macro="" textlink="">
      <xdr:nvSpPr>
        <xdr:cNvPr id="12" name="สี่เหลี่ยมมุมมน 11">
          <a:hlinkClick xmlns:r="http://schemas.openxmlformats.org/officeDocument/2006/relationships" r:id="rId15" tooltip="พิมพ์รายงาน 1 สรุปผลการประเมิน"/>
        </xdr:cNvPr>
        <xdr:cNvSpPr/>
      </xdr:nvSpPr>
      <xdr:spPr>
        <a:xfrm>
          <a:off x="3642013" y="91785"/>
          <a:ext cx="1512000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แบบสรุปผลประเมิน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  <xdr:twoCellAnchor>
    <xdr:from>
      <xdr:col>4</xdr:col>
      <xdr:colOff>169718</xdr:colOff>
      <xdr:row>0</xdr:row>
      <xdr:rowOff>91785</xdr:rowOff>
    </xdr:from>
    <xdr:to>
      <xdr:col>6</xdr:col>
      <xdr:colOff>140133</xdr:colOff>
      <xdr:row>0</xdr:row>
      <xdr:rowOff>385473</xdr:rowOff>
    </xdr:to>
    <xdr:sp macro="" textlink="">
      <xdr:nvSpPr>
        <xdr:cNvPr id="13" name="สี่เหลี่ยมมุมมน 12">
          <a:hlinkClick xmlns:r="http://schemas.openxmlformats.org/officeDocument/2006/relationships" r:id="rId16" tooltip="พิมพ์บันทึกเสนอรายงานผล"/>
        </xdr:cNvPr>
        <xdr:cNvSpPr/>
      </xdr:nvSpPr>
      <xdr:spPr>
        <a:xfrm>
          <a:off x="2377786" y="91785"/>
          <a:ext cx="1182688" cy="29368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th-TH" sz="1600">
              <a:latin typeface="EucrosiaUPC" pitchFamily="18" charset="-34"/>
              <a:cs typeface="EucrosiaUPC" pitchFamily="18" charset="-34"/>
            </a:rPr>
            <a:t>บันทึกข้อความ</a:t>
          </a:r>
          <a:endParaRPr lang="en-US" sz="1600">
            <a:latin typeface="EucrosiaUPC" pitchFamily="18" charset="-34"/>
            <a:cs typeface="EucrosiaUPC" pitchFamily="18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0</xdr:row>
      <xdr:rowOff>60614</xdr:rowOff>
    </xdr:from>
    <xdr:to>
      <xdr:col>2</xdr:col>
      <xdr:colOff>269876</xdr:colOff>
      <xdr:row>0</xdr:row>
      <xdr:rowOff>489240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852" y="60614"/>
          <a:ext cx="426462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311726</xdr:colOff>
      <xdr:row>0</xdr:row>
      <xdr:rowOff>60614</xdr:rowOff>
    </xdr:from>
    <xdr:to>
      <xdr:col>3</xdr:col>
      <xdr:colOff>392375</xdr:colOff>
      <xdr:row>0</xdr:row>
      <xdr:rowOff>463814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73701" y="60614"/>
          <a:ext cx="399736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495733</xdr:colOff>
      <xdr:row>0</xdr:row>
      <xdr:rowOff>44737</xdr:rowOff>
    </xdr:from>
    <xdr:to>
      <xdr:col>4</xdr:col>
      <xdr:colOff>362070</xdr:colOff>
      <xdr:row>0</xdr:row>
      <xdr:rowOff>447937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68858" y="44737"/>
          <a:ext cx="398149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453161</xdr:colOff>
      <xdr:row>0</xdr:row>
      <xdr:rowOff>11546</xdr:rowOff>
    </xdr:from>
    <xdr:to>
      <xdr:col>5</xdr:col>
      <xdr:colOff>324548</xdr:colOff>
      <xdr:row>0</xdr:row>
      <xdr:rowOff>414746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858099" y="1154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412749</xdr:colOff>
      <xdr:row>0</xdr:row>
      <xdr:rowOff>29586</xdr:rowOff>
    </xdr:from>
    <xdr:to>
      <xdr:col>6</xdr:col>
      <xdr:colOff>283416</xdr:colOff>
      <xdr:row>0</xdr:row>
      <xdr:rowOff>432786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349499" y="29586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64943</xdr:colOff>
      <xdr:row>29</xdr:row>
      <xdr:rowOff>20926</xdr:rowOff>
    </xdr:from>
    <xdr:to>
      <xdr:col>3</xdr:col>
      <xdr:colOff>31835</xdr:colOff>
      <xdr:row>30</xdr:row>
      <xdr:rowOff>39051</xdr:rowOff>
    </xdr:to>
    <xdr:pic>
      <xdr:nvPicPr>
        <xdr:cNvPr id="7" name="รูปภาพ 6" descr="aim_protocol.png">
          <a:hlinkClick xmlns:r="http://schemas.openxmlformats.org/officeDocument/2006/relationships" r:id="rId11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36443" y="4632614"/>
          <a:ext cx="284392" cy="288000"/>
        </a:xfrm>
        <a:prstGeom prst="rect">
          <a:avLst/>
        </a:prstGeom>
      </xdr:spPr>
    </xdr:pic>
    <xdr:clientData/>
  </xdr:twoCellAnchor>
  <xdr:twoCellAnchor editAs="oneCell">
    <xdr:from>
      <xdr:col>7</xdr:col>
      <xdr:colOff>229466</xdr:colOff>
      <xdr:row>0</xdr:row>
      <xdr:rowOff>44738</xdr:rowOff>
    </xdr:from>
    <xdr:to>
      <xdr:col>8</xdr:col>
      <xdr:colOff>101576</xdr:colOff>
      <xdr:row>0</xdr:row>
      <xdr:rowOff>447938</xdr:rowOff>
    </xdr:to>
    <xdr:pic>
      <xdr:nvPicPr>
        <xdr:cNvPr id="8" name="รูปภาพ 7" descr="designet.png">
          <a:hlinkClick xmlns:r="http://schemas.openxmlformats.org/officeDocument/2006/relationships" r:id="rId13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229841" y="44738"/>
          <a:ext cx="403922" cy="403200"/>
        </a:xfrm>
        <a:prstGeom prst="rect">
          <a:avLst/>
        </a:prstGeom>
      </xdr:spPr>
    </xdr:pic>
    <xdr:clientData/>
  </xdr:twoCellAnchor>
  <xdr:twoCellAnchor editAs="oneCell">
    <xdr:from>
      <xdr:col>13</xdr:col>
      <xdr:colOff>259772</xdr:colOff>
      <xdr:row>0</xdr:row>
      <xdr:rowOff>60614</xdr:rowOff>
    </xdr:from>
    <xdr:to>
      <xdr:col>13</xdr:col>
      <xdr:colOff>658642</xdr:colOff>
      <xdr:row>0</xdr:row>
      <xdr:rowOff>469586</xdr:rowOff>
    </xdr:to>
    <xdr:pic>
      <xdr:nvPicPr>
        <xdr:cNvPr id="9" name="รูปภาพ 8" descr="access.png">
          <a:hlinkClick xmlns:r="http://schemas.openxmlformats.org/officeDocument/2006/relationships" r:id="rId15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6689147" y="60614"/>
          <a:ext cx="400458" cy="408972"/>
        </a:xfrm>
        <a:prstGeom prst="rect">
          <a:avLst/>
        </a:prstGeom>
      </xdr:spPr>
    </xdr:pic>
    <xdr:clientData/>
  </xdr:twoCellAnchor>
  <xdr:twoCellAnchor editAs="oneCell">
    <xdr:from>
      <xdr:col>13</xdr:col>
      <xdr:colOff>420687</xdr:colOff>
      <xdr:row>28</xdr:row>
      <xdr:rowOff>230188</xdr:rowOff>
    </xdr:from>
    <xdr:to>
      <xdr:col>13</xdr:col>
      <xdr:colOff>829660</xdr:colOff>
      <xdr:row>30</xdr:row>
      <xdr:rowOff>93638</xdr:rowOff>
    </xdr:to>
    <xdr:pic>
      <xdr:nvPicPr>
        <xdr:cNvPr id="10" name="รูปภาพ 9" descr="Utilities.png">
          <a:hlinkClick xmlns:r="http://schemas.openxmlformats.org/officeDocument/2006/relationships" r:id="rId17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508750" y="8056563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8</xdr:col>
      <xdr:colOff>150813</xdr:colOff>
      <xdr:row>0</xdr:row>
      <xdr:rowOff>47627</xdr:rowOff>
    </xdr:from>
    <xdr:to>
      <xdr:col>9</xdr:col>
      <xdr:colOff>27973</xdr:colOff>
      <xdr:row>0</xdr:row>
      <xdr:rowOff>450827</xdr:rowOff>
    </xdr:to>
    <xdr:pic>
      <xdr:nvPicPr>
        <xdr:cNvPr id="11" name="รูปภาพ 10" descr="Utilities.png">
          <a:hlinkClick xmlns:r="http://schemas.openxmlformats.org/officeDocument/2006/relationships" r:id="rId17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683001" y="47627"/>
          <a:ext cx="408973" cy="403200"/>
        </a:xfrm>
        <a:prstGeom prst="rect">
          <a:avLst/>
        </a:prstGeom>
      </xdr:spPr>
    </xdr:pic>
    <xdr:clientData/>
  </xdr:twoCellAnchor>
  <xdr:twoCellAnchor>
    <xdr:from>
      <xdr:col>6</xdr:col>
      <xdr:colOff>460382</xdr:colOff>
      <xdr:row>60</xdr:row>
      <xdr:rowOff>39687</xdr:rowOff>
    </xdr:from>
    <xdr:to>
      <xdr:col>9</xdr:col>
      <xdr:colOff>63500</xdr:colOff>
      <xdr:row>62</xdr:row>
      <xdr:rowOff>150812</xdr:rowOff>
    </xdr:to>
    <xdr:sp macro="" textlink="">
      <xdr:nvSpPr>
        <xdr:cNvPr id="16" name="สี่เหลี่ยมมุมมน 15"/>
        <xdr:cNvSpPr/>
      </xdr:nvSpPr>
      <xdr:spPr>
        <a:xfrm>
          <a:off x="2825757" y="10572750"/>
          <a:ext cx="1198556" cy="58737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198437</xdr:colOff>
      <xdr:row>56</xdr:row>
      <xdr:rowOff>150813</xdr:rowOff>
    </xdr:from>
    <xdr:to>
      <xdr:col>6</xdr:col>
      <xdr:colOff>373063</xdr:colOff>
      <xdr:row>67</xdr:row>
      <xdr:rowOff>15876</xdr:rowOff>
    </xdr:to>
    <xdr:sp macro="" textlink="">
      <xdr:nvSpPr>
        <xdr:cNvPr id="18" name="สี่เหลี่ยมมุมมน 17"/>
        <xdr:cNvSpPr/>
      </xdr:nvSpPr>
      <xdr:spPr>
        <a:xfrm>
          <a:off x="968375" y="14422438"/>
          <a:ext cx="1770063" cy="2484438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9</xdr:col>
      <xdr:colOff>111125</xdr:colOff>
      <xdr:row>0</xdr:row>
      <xdr:rowOff>47625</xdr:rowOff>
    </xdr:from>
    <xdr:to>
      <xdr:col>9</xdr:col>
      <xdr:colOff>514325</xdr:colOff>
      <xdr:row>0</xdr:row>
      <xdr:rowOff>450825</xdr:rowOff>
    </xdr:to>
    <xdr:pic>
      <xdr:nvPicPr>
        <xdr:cNvPr id="20" name="รูปภาพ 19" descr="lswitch.png">
          <a:hlinkClick xmlns:r="http://schemas.openxmlformats.org/officeDocument/2006/relationships" r:id="rId19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071938" y="476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17463</xdr:colOff>
      <xdr:row>0</xdr:row>
      <xdr:rowOff>49212</xdr:rowOff>
    </xdr:from>
    <xdr:to>
      <xdr:col>10</xdr:col>
      <xdr:colOff>420663</xdr:colOff>
      <xdr:row>0</xdr:row>
      <xdr:rowOff>452412</xdr:rowOff>
    </xdr:to>
    <xdr:pic>
      <xdr:nvPicPr>
        <xdr:cNvPr id="21" name="รูปภาพ 20" descr="advancedsettings.png">
          <a:hlinkClick xmlns:r="http://schemas.openxmlformats.org/officeDocument/2006/relationships" r:id="rId21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510088" y="4921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0</xdr:row>
      <xdr:rowOff>50799</xdr:rowOff>
    </xdr:from>
    <xdr:to>
      <xdr:col>11</xdr:col>
      <xdr:colOff>422250</xdr:colOff>
      <xdr:row>0</xdr:row>
      <xdr:rowOff>453999</xdr:rowOff>
    </xdr:to>
    <xdr:pic>
      <xdr:nvPicPr>
        <xdr:cNvPr id="22" name="รูปภาพ 21" descr="easymoblog.png">
          <a:hlinkClick xmlns:r="http://schemas.openxmlformats.org/officeDocument/2006/relationships" r:id="rId23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043488" y="50799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97422</xdr:colOff>
      <xdr:row>6</xdr:row>
      <xdr:rowOff>36814</xdr:rowOff>
    </xdr:from>
    <xdr:to>
      <xdr:col>3</xdr:col>
      <xdr:colOff>1995</xdr:colOff>
      <xdr:row>6</xdr:row>
      <xdr:rowOff>260014</xdr:rowOff>
    </xdr:to>
    <xdr:pic>
      <xdr:nvPicPr>
        <xdr:cNvPr id="23" name="รูปภาพ 22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8922" y="1949752"/>
          <a:ext cx="222073" cy="223200"/>
        </a:xfrm>
        <a:prstGeom prst="rect">
          <a:avLst/>
        </a:prstGeom>
      </xdr:spPr>
    </xdr:pic>
    <xdr:clientData/>
  </xdr:twoCellAnchor>
  <xdr:twoCellAnchor editAs="oneCell">
    <xdr:from>
      <xdr:col>2</xdr:col>
      <xdr:colOff>97413</xdr:colOff>
      <xdr:row>8</xdr:row>
      <xdr:rowOff>12989</xdr:rowOff>
    </xdr:from>
    <xdr:to>
      <xdr:col>2</xdr:col>
      <xdr:colOff>310707</xdr:colOff>
      <xdr:row>8</xdr:row>
      <xdr:rowOff>228989</xdr:rowOff>
    </xdr:to>
    <xdr:pic>
      <xdr:nvPicPr>
        <xdr:cNvPr id="24" name="รูปภาพ 23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8913" y="2195802"/>
          <a:ext cx="213294" cy="2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98858</xdr:colOff>
      <xdr:row>12</xdr:row>
      <xdr:rowOff>12987</xdr:rowOff>
    </xdr:from>
    <xdr:to>
      <xdr:col>2</xdr:col>
      <xdr:colOff>312152</xdr:colOff>
      <xdr:row>12</xdr:row>
      <xdr:rowOff>228987</xdr:rowOff>
    </xdr:to>
    <xdr:pic>
      <xdr:nvPicPr>
        <xdr:cNvPr id="25" name="รูปภาพ 24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0358" y="3545175"/>
          <a:ext cx="213294" cy="2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95974</xdr:colOff>
      <xdr:row>27</xdr:row>
      <xdr:rowOff>27421</xdr:rowOff>
    </xdr:from>
    <xdr:to>
      <xdr:col>2</xdr:col>
      <xdr:colOff>311974</xdr:colOff>
      <xdr:row>27</xdr:row>
      <xdr:rowOff>243421</xdr:rowOff>
    </xdr:to>
    <xdr:pic>
      <xdr:nvPicPr>
        <xdr:cNvPr id="26" name="รูปภาพ 25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7474" y="4099359"/>
          <a:ext cx="216000" cy="2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87311</xdr:colOff>
      <xdr:row>28</xdr:row>
      <xdr:rowOff>45460</xdr:rowOff>
    </xdr:from>
    <xdr:to>
      <xdr:col>2</xdr:col>
      <xdr:colOff>302925</xdr:colOff>
      <xdr:row>28</xdr:row>
      <xdr:rowOff>261460</xdr:rowOff>
    </xdr:to>
    <xdr:pic>
      <xdr:nvPicPr>
        <xdr:cNvPr id="27" name="รูปภาพ 26" descr="openofficeorg-20-math.png">
          <a:hlinkClick xmlns:r="http://schemas.openxmlformats.org/officeDocument/2006/relationships" r:id="rId9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58811" y="4387273"/>
          <a:ext cx="215614" cy="2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334818</xdr:colOff>
      <xdr:row>0</xdr:row>
      <xdr:rowOff>52677</xdr:rowOff>
    </xdr:from>
    <xdr:to>
      <xdr:col>7</xdr:col>
      <xdr:colOff>201154</xdr:colOff>
      <xdr:row>0</xdr:row>
      <xdr:rowOff>455877</xdr:rowOff>
    </xdr:to>
    <xdr:pic>
      <xdr:nvPicPr>
        <xdr:cNvPr id="28" name="รูปภาพ 27" descr="aim_protocol.png">
          <a:hlinkClick xmlns:r="http://schemas.openxmlformats.org/officeDocument/2006/relationships" r:id="rId11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819256" y="52677"/>
          <a:ext cx="398149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54842</xdr:colOff>
      <xdr:row>38</xdr:row>
      <xdr:rowOff>12990</xdr:rowOff>
    </xdr:from>
    <xdr:to>
      <xdr:col>2</xdr:col>
      <xdr:colOff>307294</xdr:colOff>
      <xdr:row>38</xdr:row>
      <xdr:rowOff>264990</xdr:rowOff>
    </xdr:to>
    <xdr:pic>
      <xdr:nvPicPr>
        <xdr:cNvPr id="29" name="รูปภาพ 28" descr="designet.png">
          <a:hlinkClick xmlns:r="http://schemas.openxmlformats.org/officeDocument/2006/relationships" r:id="rId13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07280" y="8006053"/>
          <a:ext cx="252452" cy="2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39693</xdr:colOff>
      <xdr:row>37</xdr:row>
      <xdr:rowOff>7949</xdr:rowOff>
    </xdr:from>
    <xdr:to>
      <xdr:col>2</xdr:col>
      <xdr:colOff>295302</xdr:colOff>
      <xdr:row>37</xdr:row>
      <xdr:rowOff>259949</xdr:rowOff>
    </xdr:to>
    <xdr:pic>
      <xdr:nvPicPr>
        <xdr:cNvPr id="30" name="รูปภาพ 29" descr="Utilities.png">
          <a:hlinkClick xmlns:r="http://schemas.openxmlformats.org/officeDocument/2006/relationships" r:id="rId17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131" y="7731137"/>
          <a:ext cx="255609" cy="2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31749</xdr:colOff>
      <xdr:row>33</xdr:row>
      <xdr:rowOff>31749</xdr:rowOff>
    </xdr:from>
    <xdr:to>
      <xdr:col>2</xdr:col>
      <xdr:colOff>283749</xdr:colOff>
      <xdr:row>34</xdr:row>
      <xdr:rowOff>13874</xdr:rowOff>
    </xdr:to>
    <xdr:pic>
      <xdr:nvPicPr>
        <xdr:cNvPr id="31" name="รูปภาพ 30" descr="lswitch.png">
          <a:hlinkClick xmlns:r="http://schemas.openxmlformats.org/officeDocument/2006/relationships" r:id="rId19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03249" y="5881687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73026</xdr:colOff>
      <xdr:row>35</xdr:row>
      <xdr:rowOff>1587</xdr:rowOff>
    </xdr:from>
    <xdr:to>
      <xdr:col>3</xdr:col>
      <xdr:colOff>7526</xdr:colOff>
      <xdr:row>35</xdr:row>
      <xdr:rowOff>253587</xdr:rowOff>
    </xdr:to>
    <xdr:pic>
      <xdr:nvPicPr>
        <xdr:cNvPr id="32" name="รูปภาพ 31" descr="advancedsettings.png">
          <a:hlinkClick xmlns:r="http://schemas.openxmlformats.org/officeDocument/2006/relationships" r:id="rId21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44526" y="6391275"/>
          <a:ext cx="252000" cy="252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36</xdr:row>
      <xdr:rowOff>34923</xdr:rowOff>
    </xdr:from>
    <xdr:to>
      <xdr:col>2</xdr:col>
      <xdr:colOff>282675</xdr:colOff>
      <xdr:row>36</xdr:row>
      <xdr:rowOff>250923</xdr:rowOff>
    </xdr:to>
    <xdr:pic>
      <xdr:nvPicPr>
        <xdr:cNvPr id="33" name="รูปภาพ 32" descr="easymoblog.png">
          <a:hlinkClick xmlns:r="http://schemas.openxmlformats.org/officeDocument/2006/relationships" r:id="rId23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38175" y="6694486"/>
          <a:ext cx="216000" cy="2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69271</xdr:colOff>
      <xdr:row>39</xdr:row>
      <xdr:rowOff>12984</xdr:rowOff>
    </xdr:from>
    <xdr:to>
      <xdr:col>2</xdr:col>
      <xdr:colOff>315046</xdr:colOff>
      <xdr:row>39</xdr:row>
      <xdr:rowOff>264984</xdr:rowOff>
    </xdr:to>
    <xdr:pic>
      <xdr:nvPicPr>
        <xdr:cNvPr id="34" name="รูปภาพ 33" descr="access.png">
          <a:hlinkClick xmlns:r="http://schemas.openxmlformats.org/officeDocument/2006/relationships" r:id="rId15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21709" y="8275922"/>
          <a:ext cx="245775" cy="252000"/>
        </a:xfrm>
        <a:prstGeom prst="rect">
          <a:avLst/>
        </a:prstGeom>
      </xdr:spPr>
    </xdr:pic>
    <xdr:clientData/>
  </xdr:twoCellAnchor>
  <xdr:twoCellAnchor>
    <xdr:from>
      <xdr:col>9</xdr:col>
      <xdr:colOff>23815</xdr:colOff>
      <xdr:row>58</xdr:row>
      <xdr:rowOff>119062</xdr:rowOff>
    </xdr:from>
    <xdr:to>
      <xdr:col>10</xdr:col>
      <xdr:colOff>15879</xdr:colOff>
      <xdr:row>60</xdr:row>
      <xdr:rowOff>230191</xdr:rowOff>
    </xdr:to>
    <xdr:cxnSp macro="">
      <xdr:nvCxnSpPr>
        <xdr:cNvPr id="40" name="ลูกศรเชื่อมต่อแบบตรง 39"/>
        <xdr:cNvCxnSpPr/>
      </xdr:nvCxnSpPr>
      <xdr:spPr>
        <a:xfrm rot="5400000" flipH="1" flipV="1">
          <a:off x="3952876" y="9652002"/>
          <a:ext cx="587379" cy="523876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7940</xdr:colOff>
      <xdr:row>59</xdr:row>
      <xdr:rowOff>150812</xdr:rowOff>
    </xdr:from>
    <xdr:to>
      <xdr:col>9</xdr:col>
      <xdr:colOff>508000</xdr:colOff>
      <xdr:row>60</xdr:row>
      <xdr:rowOff>214316</xdr:rowOff>
    </xdr:to>
    <xdr:cxnSp macro="">
      <xdr:nvCxnSpPr>
        <xdr:cNvPr id="43" name="ลูกศรเชื่อมต่อแบบตรง 42"/>
        <xdr:cNvCxnSpPr/>
      </xdr:nvCxnSpPr>
      <xdr:spPr>
        <a:xfrm flipV="1">
          <a:off x="3968753" y="9890125"/>
          <a:ext cx="500060" cy="301629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60</xdr:row>
      <xdr:rowOff>134937</xdr:rowOff>
    </xdr:from>
    <xdr:to>
      <xdr:col>9</xdr:col>
      <xdr:colOff>508000</xdr:colOff>
      <xdr:row>60</xdr:row>
      <xdr:rowOff>206375</xdr:rowOff>
    </xdr:to>
    <xdr:cxnSp macro="">
      <xdr:nvCxnSpPr>
        <xdr:cNvPr id="46" name="ลูกศรเชื่อมต่อแบบตรง 45"/>
        <xdr:cNvCxnSpPr/>
      </xdr:nvCxnSpPr>
      <xdr:spPr>
        <a:xfrm flipV="1">
          <a:off x="3976688" y="10112375"/>
          <a:ext cx="492125" cy="71438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31750</xdr:colOff>
      <xdr:row>60</xdr:row>
      <xdr:rowOff>222251</xdr:rowOff>
    </xdr:from>
    <xdr:to>
      <xdr:col>9</xdr:col>
      <xdr:colOff>484187</xdr:colOff>
      <xdr:row>61</xdr:row>
      <xdr:rowOff>119062</xdr:rowOff>
    </xdr:to>
    <xdr:cxnSp macro="">
      <xdr:nvCxnSpPr>
        <xdr:cNvPr id="49" name="ลูกศรเชื่อมต่อแบบตรง 48"/>
        <xdr:cNvCxnSpPr/>
      </xdr:nvCxnSpPr>
      <xdr:spPr>
        <a:xfrm>
          <a:off x="3992563" y="10199689"/>
          <a:ext cx="452437" cy="134936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</xdr:col>
      <xdr:colOff>515938</xdr:colOff>
      <xdr:row>60</xdr:row>
      <xdr:rowOff>190500</xdr:rowOff>
    </xdr:from>
    <xdr:to>
      <xdr:col>9</xdr:col>
      <xdr:colOff>500062</xdr:colOff>
      <xdr:row>62</xdr:row>
      <xdr:rowOff>142875</xdr:rowOff>
    </xdr:to>
    <xdr:cxnSp macro="">
      <xdr:nvCxnSpPr>
        <xdr:cNvPr id="52" name="ลูกศรเชื่อมต่อแบบตรง 51"/>
        <xdr:cNvCxnSpPr/>
      </xdr:nvCxnSpPr>
      <xdr:spPr>
        <a:xfrm>
          <a:off x="3944938" y="10167938"/>
          <a:ext cx="515937" cy="428625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531811</xdr:colOff>
      <xdr:row>60</xdr:row>
      <xdr:rowOff>198437</xdr:rowOff>
    </xdr:from>
    <xdr:to>
      <xdr:col>9</xdr:col>
      <xdr:colOff>523877</xdr:colOff>
      <xdr:row>63</xdr:row>
      <xdr:rowOff>166690</xdr:rowOff>
    </xdr:to>
    <xdr:cxnSp macro="">
      <xdr:nvCxnSpPr>
        <xdr:cNvPr id="55" name="ลูกศรเชื่อมต่อแบบตรง 54"/>
        <xdr:cNvCxnSpPr/>
      </xdr:nvCxnSpPr>
      <xdr:spPr>
        <a:xfrm rot="16200000" flipH="1">
          <a:off x="3881437" y="10255249"/>
          <a:ext cx="682628" cy="523879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31752</xdr:colOff>
      <xdr:row>60</xdr:row>
      <xdr:rowOff>206377</xdr:rowOff>
    </xdr:from>
    <xdr:to>
      <xdr:col>10</xdr:col>
      <xdr:colOff>15877</xdr:colOff>
      <xdr:row>64</xdr:row>
      <xdr:rowOff>127003</xdr:rowOff>
    </xdr:to>
    <xdr:cxnSp macro="">
      <xdr:nvCxnSpPr>
        <xdr:cNvPr id="58" name="ลูกศรเชื่อมต่อแบบตรง 57"/>
        <xdr:cNvCxnSpPr/>
      </xdr:nvCxnSpPr>
      <xdr:spPr>
        <a:xfrm rot="16200000" flipH="1">
          <a:off x="3813971" y="17204534"/>
          <a:ext cx="873126" cy="515937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7940</xdr:colOff>
      <xdr:row>60</xdr:row>
      <xdr:rowOff>214314</xdr:rowOff>
    </xdr:from>
    <xdr:to>
      <xdr:col>9</xdr:col>
      <xdr:colOff>515937</xdr:colOff>
      <xdr:row>65</xdr:row>
      <xdr:rowOff>174624</xdr:rowOff>
    </xdr:to>
    <xdr:cxnSp macro="">
      <xdr:nvCxnSpPr>
        <xdr:cNvPr id="61" name="ลูกศรเชื่อมต่อแบบตรง 60"/>
        <xdr:cNvCxnSpPr/>
      </xdr:nvCxnSpPr>
      <xdr:spPr>
        <a:xfrm rot="16200000" flipH="1">
          <a:off x="3647284" y="10513221"/>
          <a:ext cx="1150935" cy="507997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293688</xdr:colOff>
      <xdr:row>14</xdr:row>
      <xdr:rowOff>20667</xdr:rowOff>
    </xdr:from>
    <xdr:to>
      <xdr:col>7</xdr:col>
      <xdr:colOff>452438</xdr:colOff>
      <xdr:row>20</xdr:row>
      <xdr:rowOff>172552</xdr:rowOff>
    </xdr:to>
    <xdr:pic>
      <xdr:nvPicPr>
        <xdr:cNvPr id="41" name="รูปภาพ 40" descr="time001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63626" y="3806855"/>
          <a:ext cx="2286000" cy="177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317515</xdr:colOff>
      <xdr:row>13</xdr:row>
      <xdr:rowOff>261937</xdr:rowOff>
    </xdr:from>
    <xdr:to>
      <xdr:col>14</xdr:col>
      <xdr:colOff>51900</xdr:colOff>
      <xdr:row>19</xdr:row>
      <xdr:rowOff>37163</xdr:rowOff>
    </xdr:to>
    <xdr:pic>
      <xdr:nvPicPr>
        <xdr:cNvPr id="42" name="รูปภาพ 41" descr="time002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873765" y="3778250"/>
          <a:ext cx="1496510" cy="1394476"/>
        </a:xfrm>
        <a:prstGeom prst="rect">
          <a:avLst/>
        </a:prstGeom>
      </xdr:spPr>
    </xdr:pic>
    <xdr:clientData/>
  </xdr:twoCellAnchor>
  <xdr:twoCellAnchor>
    <xdr:from>
      <xdr:col>11</xdr:col>
      <xdr:colOff>365125</xdr:colOff>
      <xdr:row>15</xdr:row>
      <xdr:rowOff>7939</xdr:rowOff>
    </xdr:from>
    <xdr:to>
      <xdr:col>13</xdr:col>
      <xdr:colOff>896937</xdr:colOff>
      <xdr:row>15</xdr:row>
      <xdr:rowOff>158750</xdr:rowOff>
    </xdr:to>
    <xdr:cxnSp macro="">
      <xdr:nvCxnSpPr>
        <xdr:cNvPr id="45" name="ลูกศรเชื่อมต่อแบบตรง 44"/>
        <xdr:cNvCxnSpPr/>
      </xdr:nvCxnSpPr>
      <xdr:spPr>
        <a:xfrm flipV="1">
          <a:off x="5389563" y="4064002"/>
          <a:ext cx="1595437" cy="150811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428626</xdr:colOff>
      <xdr:row>18</xdr:row>
      <xdr:rowOff>31752</xdr:rowOff>
    </xdr:from>
    <xdr:to>
      <xdr:col>8</xdr:col>
      <xdr:colOff>230189</xdr:colOff>
      <xdr:row>21</xdr:row>
      <xdr:rowOff>71437</xdr:rowOff>
    </xdr:to>
    <xdr:cxnSp macro="">
      <xdr:nvCxnSpPr>
        <xdr:cNvPr id="54" name="ลูกศรเชื่อมต่อแบบตรง 53"/>
        <xdr:cNvCxnSpPr/>
      </xdr:nvCxnSpPr>
      <xdr:spPr>
        <a:xfrm rot="10800000">
          <a:off x="1730376" y="4897440"/>
          <a:ext cx="1928813" cy="849310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301625</xdr:colOff>
      <xdr:row>20</xdr:row>
      <xdr:rowOff>254002</xdr:rowOff>
    </xdr:from>
    <xdr:to>
      <xdr:col>12</xdr:col>
      <xdr:colOff>79375</xdr:colOff>
      <xdr:row>25</xdr:row>
      <xdr:rowOff>214313</xdr:rowOff>
    </xdr:to>
    <xdr:cxnSp macro="">
      <xdr:nvCxnSpPr>
        <xdr:cNvPr id="63" name="ลูกศรเชื่อมต่อแบบตรง 62"/>
        <xdr:cNvCxnSpPr/>
      </xdr:nvCxnSpPr>
      <xdr:spPr>
        <a:xfrm rot="5400000" flipH="1" flipV="1">
          <a:off x="4893470" y="6092033"/>
          <a:ext cx="1174748" cy="309562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47625</xdr:colOff>
      <xdr:row>42</xdr:row>
      <xdr:rowOff>20503</xdr:rowOff>
    </xdr:from>
    <xdr:to>
      <xdr:col>13</xdr:col>
      <xdr:colOff>1000125</xdr:colOff>
      <xdr:row>43</xdr:row>
      <xdr:rowOff>198438</xdr:rowOff>
    </xdr:to>
    <xdr:pic>
      <xdr:nvPicPr>
        <xdr:cNvPr id="68" name="รูปภาพ 67" descr="time004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17563" y="11768003"/>
          <a:ext cx="6270625" cy="46368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103428</xdr:rowOff>
    </xdr:from>
    <xdr:to>
      <xdr:col>13</xdr:col>
      <xdr:colOff>1011237</xdr:colOff>
      <xdr:row>46</xdr:row>
      <xdr:rowOff>214313</xdr:rowOff>
    </xdr:to>
    <xdr:pic>
      <xdr:nvPicPr>
        <xdr:cNvPr id="69" name="รูปภาพ 68" descr="time005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769938" y="12708178"/>
          <a:ext cx="6329362" cy="396635"/>
        </a:xfrm>
        <a:prstGeom prst="rect">
          <a:avLst/>
        </a:prstGeom>
      </xdr:spPr>
    </xdr:pic>
    <xdr:clientData/>
  </xdr:twoCellAnchor>
  <xdr:twoCellAnchor editAs="oneCell">
    <xdr:from>
      <xdr:col>5</xdr:col>
      <xdr:colOff>484187</xdr:colOff>
      <xdr:row>46</xdr:row>
      <xdr:rowOff>246063</xdr:rowOff>
    </xdr:from>
    <xdr:to>
      <xdr:col>8</xdr:col>
      <xdr:colOff>369599</xdr:colOff>
      <xdr:row>48</xdr:row>
      <xdr:rowOff>127000</xdr:rowOff>
    </xdr:to>
    <xdr:pic>
      <xdr:nvPicPr>
        <xdr:cNvPr id="70" name="รูปภาพ 69" descr="time005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r="89340" b="14488"/>
        <a:stretch>
          <a:fillRect/>
        </a:stretch>
      </xdr:blipFill>
      <xdr:spPr>
        <a:xfrm>
          <a:off x="2317750" y="13136563"/>
          <a:ext cx="1480849" cy="452437"/>
        </a:xfrm>
        <a:prstGeom prst="rect">
          <a:avLst/>
        </a:prstGeom>
      </xdr:spPr>
    </xdr:pic>
    <xdr:clientData/>
  </xdr:twoCellAnchor>
  <xdr:twoCellAnchor>
    <xdr:from>
      <xdr:col>3</xdr:col>
      <xdr:colOff>198437</xdr:colOff>
      <xdr:row>46</xdr:row>
      <xdr:rowOff>39691</xdr:rowOff>
    </xdr:from>
    <xdr:to>
      <xdr:col>4</xdr:col>
      <xdr:colOff>333375</xdr:colOff>
      <xdr:row>47</xdr:row>
      <xdr:rowOff>23814</xdr:rowOff>
    </xdr:to>
    <xdr:cxnSp macro="">
      <xdr:nvCxnSpPr>
        <xdr:cNvPr id="72" name="ลูกศรเชื่อมต่อแบบตรง 71"/>
        <xdr:cNvCxnSpPr/>
      </xdr:nvCxnSpPr>
      <xdr:spPr>
        <a:xfrm rot="10800000">
          <a:off x="968375" y="12930191"/>
          <a:ext cx="666750" cy="269873"/>
        </a:xfrm>
        <a:prstGeom prst="straightConnector1">
          <a:avLst/>
        </a:prstGeom>
        <a:ln>
          <a:tailEnd type="arrow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246062</xdr:colOff>
      <xdr:row>47</xdr:row>
      <xdr:rowOff>47625</xdr:rowOff>
    </xdr:from>
    <xdr:to>
      <xdr:col>7</xdr:col>
      <xdr:colOff>277812</xdr:colOff>
      <xdr:row>48</xdr:row>
      <xdr:rowOff>39688</xdr:rowOff>
    </xdr:to>
    <xdr:sp macro="" textlink="">
      <xdr:nvSpPr>
        <xdr:cNvPr id="75" name="สี่เหลี่ยมมุมมน 74"/>
        <xdr:cNvSpPr/>
      </xdr:nvSpPr>
      <xdr:spPr>
        <a:xfrm>
          <a:off x="2079625" y="13223875"/>
          <a:ext cx="1095375" cy="277813"/>
        </a:xfrm>
        <a:prstGeom prst="round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3</xdr:col>
      <xdr:colOff>39686</xdr:colOff>
      <xdr:row>50</xdr:row>
      <xdr:rowOff>70408</xdr:rowOff>
    </xdr:from>
    <xdr:to>
      <xdr:col>13</xdr:col>
      <xdr:colOff>960436</xdr:colOff>
      <xdr:row>51</xdr:row>
      <xdr:rowOff>63500</xdr:rowOff>
    </xdr:to>
    <xdr:pic>
      <xdr:nvPicPr>
        <xdr:cNvPr id="77" name="รูปภาพ 76" descr="time006.jp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809624" y="14103908"/>
          <a:ext cx="6238875" cy="278842"/>
        </a:xfrm>
        <a:prstGeom prst="rect">
          <a:avLst/>
        </a:prstGeom>
      </xdr:spPr>
    </xdr:pic>
    <xdr:clientData/>
  </xdr:twoCellAnchor>
  <xdr:twoCellAnchor editAs="oneCell">
    <xdr:from>
      <xdr:col>3</xdr:col>
      <xdr:colOff>31749</xdr:colOff>
      <xdr:row>51</xdr:row>
      <xdr:rowOff>180822</xdr:rowOff>
    </xdr:from>
    <xdr:to>
      <xdr:col>13</xdr:col>
      <xdr:colOff>1181099</xdr:colOff>
      <xdr:row>52</xdr:row>
      <xdr:rowOff>134933</xdr:rowOff>
    </xdr:to>
    <xdr:pic>
      <xdr:nvPicPr>
        <xdr:cNvPr id="78" name="รูปภาพ 77" descr="time007.jpg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801687" y="14500072"/>
          <a:ext cx="6467475" cy="239861"/>
        </a:xfrm>
        <a:prstGeom prst="rect">
          <a:avLst/>
        </a:prstGeom>
      </xdr:spPr>
    </xdr:pic>
    <xdr:clientData/>
  </xdr:twoCellAnchor>
  <xdr:twoCellAnchor editAs="oneCell">
    <xdr:from>
      <xdr:col>7</xdr:col>
      <xdr:colOff>396875</xdr:colOff>
      <xdr:row>59</xdr:row>
      <xdr:rowOff>47625</xdr:rowOff>
    </xdr:from>
    <xdr:to>
      <xdr:col>8</xdr:col>
      <xdr:colOff>291525</xdr:colOff>
      <xdr:row>61</xdr:row>
      <xdr:rowOff>1</xdr:rowOff>
    </xdr:to>
    <xdr:pic>
      <xdr:nvPicPr>
        <xdr:cNvPr id="79" name="รูปภาพ 78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94063" y="16787813"/>
          <a:ext cx="426462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79375</xdr:colOff>
      <xdr:row>7</xdr:row>
      <xdr:rowOff>1</xdr:rowOff>
    </xdr:from>
    <xdr:to>
      <xdr:col>3</xdr:col>
      <xdr:colOff>13875</xdr:colOff>
      <xdr:row>7</xdr:row>
      <xdr:rowOff>252001</xdr:rowOff>
    </xdr:to>
    <xdr:pic>
      <xdr:nvPicPr>
        <xdr:cNvPr id="53" name="รูปภาพ 52" descr="important.png">
          <a:hlinkClick xmlns:r="http://schemas.openxmlformats.org/officeDocument/2006/relationships" r:id="rId31" tooltip="อ่านก่อนทำ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531813" y="2246314"/>
          <a:ext cx="252000" cy="252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515328</xdr:colOff>
      <xdr:row>0</xdr:row>
      <xdr:rowOff>72660</xdr:rowOff>
    </xdr:from>
    <xdr:to>
      <xdr:col>2</xdr:col>
      <xdr:colOff>205045</xdr:colOff>
      <xdr:row>0</xdr:row>
      <xdr:rowOff>501286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5328" y="7266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246062</xdr:colOff>
      <xdr:row>0</xdr:row>
      <xdr:rowOff>62888</xdr:rowOff>
    </xdr:from>
    <xdr:to>
      <xdr:col>3</xdr:col>
      <xdr:colOff>157137</xdr:colOff>
      <xdr:row>0</xdr:row>
      <xdr:rowOff>466088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84250" y="6288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221640</xdr:colOff>
      <xdr:row>0</xdr:row>
      <xdr:rowOff>53728</xdr:rowOff>
    </xdr:from>
    <xdr:to>
      <xdr:col>4</xdr:col>
      <xdr:colOff>132715</xdr:colOff>
      <xdr:row>0</xdr:row>
      <xdr:rowOff>456928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51953" y="5372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184152</xdr:colOff>
      <xdr:row>0</xdr:row>
      <xdr:rowOff>58368</xdr:rowOff>
    </xdr:from>
    <xdr:to>
      <xdr:col>5</xdr:col>
      <xdr:colOff>95227</xdr:colOff>
      <xdr:row>0</xdr:row>
      <xdr:rowOff>458516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906590" y="58368"/>
          <a:ext cx="403200" cy="400148"/>
        </a:xfrm>
        <a:prstGeom prst="rect">
          <a:avLst/>
        </a:prstGeom>
      </xdr:spPr>
    </xdr:pic>
    <xdr:clientData/>
  </xdr:twoCellAnchor>
  <xdr:twoCellAnchor editAs="oneCell">
    <xdr:from>
      <xdr:col>5</xdr:col>
      <xdr:colOff>145073</xdr:colOff>
      <xdr:row>0</xdr:row>
      <xdr:rowOff>65087</xdr:rowOff>
    </xdr:from>
    <xdr:to>
      <xdr:col>6</xdr:col>
      <xdr:colOff>55427</xdr:colOff>
      <xdr:row>0</xdr:row>
      <xdr:rowOff>465235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359636" y="65087"/>
          <a:ext cx="402479" cy="400148"/>
        </a:xfrm>
        <a:prstGeom prst="rect">
          <a:avLst/>
        </a:prstGeom>
      </xdr:spPr>
    </xdr:pic>
    <xdr:clientData/>
  </xdr:twoCellAnchor>
  <xdr:twoCellAnchor editAs="oneCell">
    <xdr:from>
      <xdr:col>6</xdr:col>
      <xdr:colOff>107216</xdr:colOff>
      <xdr:row>0</xdr:row>
      <xdr:rowOff>57151</xdr:rowOff>
    </xdr:from>
    <xdr:to>
      <xdr:col>7</xdr:col>
      <xdr:colOff>18291</xdr:colOff>
      <xdr:row>0</xdr:row>
      <xdr:rowOff>457299</xdr:rowOff>
    </xdr:to>
    <xdr:pic>
      <xdr:nvPicPr>
        <xdr:cNvPr id="7" name="รูปภาพ 6" descr="aim_protocol.png">
          <a:hlinkClick xmlns:r="http://schemas.openxmlformats.org/officeDocument/2006/relationships" r:id="rId11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813904" y="57151"/>
          <a:ext cx="403200" cy="400148"/>
        </a:xfrm>
        <a:prstGeom prst="rect">
          <a:avLst/>
        </a:prstGeom>
      </xdr:spPr>
    </xdr:pic>
    <xdr:clientData/>
  </xdr:twoCellAnchor>
  <xdr:twoCellAnchor editAs="oneCell">
    <xdr:from>
      <xdr:col>11</xdr:col>
      <xdr:colOff>85848</xdr:colOff>
      <xdr:row>0</xdr:row>
      <xdr:rowOff>98671</xdr:rowOff>
    </xdr:from>
    <xdr:to>
      <xdr:col>12</xdr:col>
      <xdr:colOff>2696</xdr:colOff>
      <xdr:row>0</xdr:row>
      <xdr:rowOff>501871</xdr:rowOff>
    </xdr:to>
    <xdr:pic>
      <xdr:nvPicPr>
        <xdr:cNvPr id="8" name="รูปภาพ 7" descr="designet.png">
          <a:hlinkClick xmlns:r="http://schemas.openxmlformats.org/officeDocument/2006/relationships" r:id="rId13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253161" y="98671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12</xdr:col>
      <xdr:colOff>94640</xdr:colOff>
      <xdr:row>0</xdr:row>
      <xdr:rowOff>89754</xdr:rowOff>
    </xdr:from>
    <xdr:to>
      <xdr:col>13</xdr:col>
      <xdr:colOff>6437</xdr:colOff>
      <xdr:row>0</xdr:row>
      <xdr:rowOff>495674</xdr:rowOff>
    </xdr:to>
    <xdr:pic>
      <xdr:nvPicPr>
        <xdr:cNvPr id="9" name="รูปภาพ 8" descr="access.png">
          <a:hlinkClick xmlns:r="http://schemas.openxmlformats.org/officeDocument/2006/relationships" r:id="rId15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754078" y="89754"/>
          <a:ext cx="403922" cy="405920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0</xdr:row>
      <xdr:rowOff>79374</xdr:rowOff>
    </xdr:from>
    <xdr:to>
      <xdr:col>7</xdr:col>
      <xdr:colOff>466700</xdr:colOff>
      <xdr:row>0</xdr:row>
      <xdr:rowOff>482574</xdr:rowOff>
    </xdr:to>
    <xdr:pic>
      <xdr:nvPicPr>
        <xdr:cNvPr id="10" name="รูปภาพ 9" descr="lswitch.png">
          <a:hlinkClick xmlns:r="http://schemas.openxmlformats.org/officeDocument/2006/relationships" r:id="rId17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262313" y="79374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8</xdr:col>
      <xdr:colOff>55563</xdr:colOff>
      <xdr:row>0</xdr:row>
      <xdr:rowOff>87313</xdr:rowOff>
    </xdr:from>
    <xdr:to>
      <xdr:col>8</xdr:col>
      <xdr:colOff>458763</xdr:colOff>
      <xdr:row>0</xdr:row>
      <xdr:rowOff>490513</xdr:rowOff>
    </xdr:to>
    <xdr:pic>
      <xdr:nvPicPr>
        <xdr:cNvPr id="11" name="รูปภาพ 10" descr="advancedsettings.png">
          <a:hlinkClick xmlns:r="http://schemas.openxmlformats.org/officeDocument/2006/relationships" r:id="rId19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746501" y="87313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95250</xdr:rowOff>
    </xdr:from>
    <xdr:to>
      <xdr:col>9</xdr:col>
      <xdr:colOff>456598</xdr:colOff>
      <xdr:row>0</xdr:row>
      <xdr:rowOff>498450</xdr:rowOff>
    </xdr:to>
    <xdr:pic>
      <xdr:nvPicPr>
        <xdr:cNvPr id="12" name="รูปภาพ 11" descr="easymoblog.png">
          <a:hlinkClick xmlns:r="http://schemas.openxmlformats.org/officeDocument/2006/relationships" r:id="rId21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230689" y="95250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10</xdr:col>
      <xdr:colOff>87312</xdr:colOff>
      <xdr:row>0</xdr:row>
      <xdr:rowOff>71437</xdr:rowOff>
    </xdr:from>
    <xdr:to>
      <xdr:col>11</xdr:col>
      <xdr:colOff>4160</xdr:colOff>
      <xdr:row>0</xdr:row>
      <xdr:rowOff>474637</xdr:rowOff>
    </xdr:to>
    <xdr:pic>
      <xdr:nvPicPr>
        <xdr:cNvPr id="13" name="รูปภาพ 12" descr="Utilities.png">
          <a:hlinkClick xmlns:r="http://schemas.openxmlformats.org/officeDocument/2006/relationships" r:id="rId23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762500" y="71437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11</xdr:col>
      <xdr:colOff>355023</xdr:colOff>
      <xdr:row>1</xdr:row>
      <xdr:rowOff>34636</xdr:rowOff>
    </xdr:from>
    <xdr:to>
      <xdr:col>15</xdr:col>
      <xdr:colOff>112567</xdr:colOff>
      <xdr:row>9</xdr:row>
      <xdr:rowOff>182680</xdr:rowOff>
    </xdr:to>
    <xdr:pic>
      <xdr:nvPicPr>
        <xdr:cNvPr id="15" name="รูปภาพ 14" descr="DSC07939.JPG"/>
        <xdr:cNvPicPr>
          <a:picLocks noChangeAspect="1"/>
        </xdr:cNvPicPr>
      </xdr:nvPicPr>
      <xdr:blipFill>
        <a:blip xmlns:r="http://schemas.openxmlformats.org/officeDocument/2006/relationships" r:embed="rId25" cstate="print">
          <a:lum bright="10000"/>
        </a:blip>
        <a:srcRect l="20920" t="9211" r="24408"/>
        <a:stretch>
          <a:fillRect/>
        </a:stretch>
      </xdr:blipFill>
      <xdr:spPr>
        <a:xfrm>
          <a:off x="5524500" y="571500"/>
          <a:ext cx="1731817" cy="2156953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1</xdr:col>
      <xdr:colOff>371476</xdr:colOff>
      <xdr:row>0</xdr:row>
      <xdr:rowOff>485776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0" y="57150"/>
          <a:ext cx="428626" cy="428626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0</xdr:row>
      <xdr:rowOff>47625</xdr:rowOff>
    </xdr:from>
    <xdr:to>
      <xdr:col>5</xdr:col>
      <xdr:colOff>917550</xdr:colOff>
      <xdr:row>0</xdr:row>
      <xdr:rowOff>450825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857500" y="476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1057275</xdr:colOff>
      <xdr:row>0</xdr:row>
      <xdr:rowOff>57150</xdr:rowOff>
    </xdr:from>
    <xdr:to>
      <xdr:col>6</xdr:col>
      <xdr:colOff>212700</xdr:colOff>
      <xdr:row>0</xdr:row>
      <xdr:rowOff>460350</xdr:rowOff>
    </xdr:to>
    <xdr:pic>
      <xdr:nvPicPr>
        <xdr:cNvPr id="4" name="รูปภาพ 3" descr="kwrite.png">
          <a:hlinkClick xmlns:r="http://schemas.openxmlformats.org/officeDocument/2006/relationships" r:id="rId5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400425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0</xdr:row>
      <xdr:rowOff>104775</xdr:rowOff>
    </xdr:from>
    <xdr:to>
      <xdr:col>6</xdr:col>
      <xdr:colOff>666750</xdr:colOff>
      <xdr:row>0</xdr:row>
      <xdr:rowOff>428625</xdr:rowOff>
    </xdr:to>
    <xdr:pic>
      <xdr:nvPicPr>
        <xdr:cNvPr id="5" name="รูปภาพ 4" descr="openofficeorg-20-math.png">
          <a:hlinkClick xmlns:r="http://schemas.openxmlformats.org/officeDocument/2006/relationships" r:id="rId7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933825" y="104775"/>
          <a:ext cx="323850" cy="323850"/>
        </a:xfrm>
        <a:prstGeom prst="rect">
          <a:avLst/>
        </a:prstGeom>
      </xdr:spPr>
    </xdr:pic>
    <xdr:clientData/>
  </xdr:twoCellAnchor>
  <xdr:twoCellAnchor editAs="oneCell">
    <xdr:from>
      <xdr:col>6</xdr:col>
      <xdr:colOff>704850</xdr:colOff>
      <xdr:row>0</xdr:row>
      <xdr:rowOff>95250</xdr:rowOff>
    </xdr:from>
    <xdr:to>
      <xdr:col>6</xdr:col>
      <xdr:colOff>1066800</xdr:colOff>
      <xdr:row>0</xdr:row>
      <xdr:rowOff>457200</xdr:rowOff>
    </xdr:to>
    <xdr:pic>
      <xdr:nvPicPr>
        <xdr:cNvPr id="6" name="รูปภาพ 5" descr="access.png">
          <a:hlinkClick xmlns:r="http://schemas.openxmlformats.org/officeDocument/2006/relationships" r:id="rId9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295775" y="95250"/>
          <a:ext cx="361950" cy="361950"/>
        </a:xfrm>
        <a:prstGeom prst="rect">
          <a:avLst/>
        </a:prstGeom>
      </xdr:spPr>
    </xdr:pic>
    <xdr:clientData/>
  </xdr:twoCellAnchor>
  <xdr:twoCellAnchor>
    <xdr:from>
      <xdr:col>4</xdr:col>
      <xdr:colOff>333375</xdr:colOff>
      <xdr:row>6</xdr:row>
      <xdr:rowOff>190500</xdr:rowOff>
    </xdr:from>
    <xdr:to>
      <xdr:col>4</xdr:col>
      <xdr:colOff>542925</xdr:colOff>
      <xdr:row>6</xdr:row>
      <xdr:rowOff>200025</xdr:rowOff>
    </xdr:to>
    <xdr:cxnSp macro="">
      <xdr:nvCxnSpPr>
        <xdr:cNvPr id="8" name="Straight Arrow Connector 7"/>
        <xdr:cNvCxnSpPr/>
      </xdr:nvCxnSpPr>
      <xdr:spPr>
        <a:xfrm flipV="1">
          <a:off x="2114550" y="2028825"/>
          <a:ext cx="209550" cy="9525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103187</xdr:rowOff>
    </xdr:from>
    <xdr:to>
      <xdr:col>2</xdr:col>
      <xdr:colOff>87314</xdr:colOff>
      <xdr:row>0</xdr:row>
      <xdr:rowOff>531813</xdr:rowOff>
    </xdr:to>
    <xdr:pic>
      <xdr:nvPicPr>
        <xdr:cNvPr id="3" name="รูปภาพ 2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6125" y="103187"/>
          <a:ext cx="428626" cy="428626"/>
        </a:xfrm>
        <a:prstGeom prst="rect">
          <a:avLst/>
        </a:prstGeom>
      </xdr:spPr>
    </xdr:pic>
    <xdr:clientData/>
  </xdr:twoCellAnchor>
  <xdr:twoCellAnchor editAs="oneCell">
    <xdr:from>
      <xdr:col>3</xdr:col>
      <xdr:colOff>874571</xdr:colOff>
      <xdr:row>0</xdr:row>
      <xdr:rowOff>111126</xdr:rowOff>
    </xdr:from>
    <xdr:to>
      <xdr:col>4</xdr:col>
      <xdr:colOff>142710</xdr:colOff>
      <xdr:row>0</xdr:row>
      <xdr:rowOff>514326</xdr:rowOff>
    </xdr:to>
    <xdr:pic>
      <xdr:nvPicPr>
        <xdr:cNvPr id="7" name="รูปภาพ 6" descr="openofficeorg-20-math.png">
          <a:hlinkClick xmlns:r="http://schemas.openxmlformats.org/officeDocument/2006/relationships" r:id="rId3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147457" y="111126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185451</xdr:colOff>
      <xdr:row>0</xdr:row>
      <xdr:rowOff>103188</xdr:rowOff>
    </xdr:from>
    <xdr:to>
      <xdr:col>4</xdr:col>
      <xdr:colOff>588651</xdr:colOff>
      <xdr:row>0</xdr:row>
      <xdr:rowOff>506388</xdr:rowOff>
    </xdr:to>
    <xdr:pic>
      <xdr:nvPicPr>
        <xdr:cNvPr id="8" name="รูปภาพ 7" descr="aim_protocol.png">
          <a:hlinkClick xmlns:r="http://schemas.openxmlformats.org/officeDocument/2006/relationships" r:id="rId5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592678" y="10318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632112</xdr:colOff>
      <xdr:row>0</xdr:row>
      <xdr:rowOff>111126</xdr:rowOff>
    </xdr:from>
    <xdr:to>
      <xdr:col>4</xdr:col>
      <xdr:colOff>1035312</xdr:colOff>
      <xdr:row>0</xdr:row>
      <xdr:rowOff>514326</xdr:rowOff>
    </xdr:to>
    <xdr:pic>
      <xdr:nvPicPr>
        <xdr:cNvPr id="9" name="รูปภาพ 8" descr="lswitch.png">
          <a:hlinkClick xmlns:r="http://schemas.openxmlformats.org/officeDocument/2006/relationships" r:id="rId7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039339" y="11112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138547</xdr:colOff>
      <xdr:row>0</xdr:row>
      <xdr:rowOff>111125</xdr:rowOff>
    </xdr:from>
    <xdr:to>
      <xdr:col>2</xdr:col>
      <xdr:colOff>541747</xdr:colOff>
      <xdr:row>0</xdr:row>
      <xdr:rowOff>514325</xdr:rowOff>
    </xdr:to>
    <xdr:pic>
      <xdr:nvPicPr>
        <xdr:cNvPr id="10" name="รูปภาพ 9" descr="Community Help.png">
          <a:hlinkClick xmlns:r="http://schemas.openxmlformats.org/officeDocument/2006/relationships" r:id="rId9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753342" y="1111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621290</xdr:colOff>
      <xdr:row>0</xdr:row>
      <xdr:rowOff>103188</xdr:rowOff>
    </xdr:from>
    <xdr:to>
      <xdr:col>3</xdr:col>
      <xdr:colOff>366399</xdr:colOff>
      <xdr:row>0</xdr:row>
      <xdr:rowOff>506388</xdr:rowOff>
    </xdr:to>
    <xdr:pic>
      <xdr:nvPicPr>
        <xdr:cNvPr id="11" name="รูปภาพ 10" descr="date.png">
          <a:hlinkClick xmlns:r="http://schemas.openxmlformats.org/officeDocument/2006/relationships" r:id="rId11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236085" y="10318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436563</xdr:colOff>
      <xdr:row>0</xdr:row>
      <xdr:rowOff>103187</xdr:rowOff>
    </xdr:from>
    <xdr:to>
      <xdr:col>3</xdr:col>
      <xdr:colOff>839763</xdr:colOff>
      <xdr:row>0</xdr:row>
      <xdr:rowOff>506387</xdr:rowOff>
    </xdr:to>
    <xdr:pic>
      <xdr:nvPicPr>
        <xdr:cNvPr id="12" name="รูปภาพ 11" descr="kwrite.png">
          <a:hlinkClick xmlns:r="http://schemas.openxmlformats.org/officeDocument/2006/relationships" r:id="rId13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709449" y="103187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1611313</xdr:colOff>
      <xdr:row>0</xdr:row>
      <xdr:rowOff>116175</xdr:rowOff>
    </xdr:from>
    <xdr:to>
      <xdr:col>5</xdr:col>
      <xdr:colOff>63330</xdr:colOff>
      <xdr:row>0</xdr:row>
      <xdr:rowOff>519375</xdr:rowOff>
    </xdr:to>
    <xdr:pic>
      <xdr:nvPicPr>
        <xdr:cNvPr id="14" name="รูปภาพ 13" descr="easymoblog.png">
          <a:hlinkClick xmlns:r="http://schemas.openxmlformats.org/officeDocument/2006/relationships" r:id="rId15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018540" y="116175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1119187</xdr:colOff>
      <xdr:row>0</xdr:row>
      <xdr:rowOff>112568</xdr:rowOff>
    </xdr:from>
    <xdr:to>
      <xdr:col>4</xdr:col>
      <xdr:colOff>1522387</xdr:colOff>
      <xdr:row>0</xdr:row>
      <xdr:rowOff>515768</xdr:rowOff>
    </xdr:to>
    <xdr:pic>
      <xdr:nvPicPr>
        <xdr:cNvPr id="15" name="รูปภาพ 14" descr="advancedsettings.png">
          <a:hlinkClick xmlns:r="http://schemas.openxmlformats.org/officeDocument/2006/relationships" r:id="rId17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526414" y="11256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11</xdr:col>
      <xdr:colOff>44019</xdr:colOff>
      <xdr:row>0</xdr:row>
      <xdr:rowOff>110405</xdr:rowOff>
    </xdr:from>
    <xdr:to>
      <xdr:col>12</xdr:col>
      <xdr:colOff>92918</xdr:colOff>
      <xdr:row>0</xdr:row>
      <xdr:rowOff>519377</xdr:rowOff>
    </xdr:to>
    <xdr:pic>
      <xdr:nvPicPr>
        <xdr:cNvPr id="16" name="รูปภาพ 15" descr="access.png">
          <a:hlinkClick xmlns:r="http://schemas.openxmlformats.org/officeDocument/2006/relationships" r:id="rId19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473269" y="110405"/>
          <a:ext cx="403922" cy="408972"/>
        </a:xfrm>
        <a:prstGeom prst="rect">
          <a:avLst/>
        </a:prstGeom>
      </xdr:spPr>
    </xdr:pic>
    <xdr:clientData/>
  </xdr:twoCellAnchor>
  <xdr:twoCellAnchor editAs="oneCell">
    <xdr:from>
      <xdr:col>6</xdr:col>
      <xdr:colOff>260495</xdr:colOff>
      <xdr:row>0</xdr:row>
      <xdr:rowOff>101022</xdr:rowOff>
    </xdr:from>
    <xdr:to>
      <xdr:col>7</xdr:col>
      <xdr:colOff>314446</xdr:colOff>
      <xdr:row>0</xdr:row>
      <xdr:rowOff>504222</xdr:rowOff>
    </xdr:to>
    <xdr:pic>
      <xdr:nvPicPr>
        <xdr:cNvPr id="17" name="รูปภาพ 16" descr="designet.png">
          <a:hlinkClick xmlns:r="http://schemas.openxmlformats.org/officeDocument/2006/relationships" r:id="rId21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979700" y="101022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147926</xdr:colOff>
      <xdr:row>0</xdr:row>
      <xdr:rowOff>108238</xdr:rowOff>
    </xdr:from>
    <xdr:to>
      <xdr:col>6</xdr:col>
      <xdr:colOff>201876</xdr:colOff>
      <xdr:row>0</xdr:row>
      <xdr:rowOff>511438</xdr:rowOff>
    </xdr:to>
    <xdr:pic>
      <xdr:nvPicPr>
        <xdr:cNvPr id="18" name="รูปภาพ 17" descr="Utilities.png">
          <a:hlinkClick xmlns:r="http://schemas.openxmlformats.org/officeDocument/2006/relationships" r:id="rId23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512108" y="108238"/>
          <a:ext cx="408973" cy="403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55562</xdr:colOff>
      <xdr:row>1</xdr:row>
      <xdr:rowOff>47625</xdr:rowOff>
    </xdr:from>
    <xdr:to>
      <xdr:col>10</xdr:col>
      <xdr:colOff>274637</xdr:colOff>
      <xdr:row>2</xdr:row>
      <xdr:rowOff>47625</xdr:rowOff>
    </xdr:to>
    <xdr:pic>
      <xdr:nvPicPr>
        <xdr:cNvPr id="3" name="รูปภาพ 2" descr="obe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19437" y="619125"/>
          <a:ext cx="981075" cy="13811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0</xdr:row>
      <xdr:rowOff>79375</xdr:rowOff>
    </xdr:from>
    <xdr:to>
      <xdr:col>2</xdr:col>
      <xdr:colOff>71439</xdr:colOff>
      <xdr:row>0</xdr:row>
      <xdr:rowOff>508001</xdr:rowOff>
    </xdr:to>
    <xdr:pic>
      <xdr:nvPicPr>
        <xdr:cNvPr id="13" name="รูปภาพ 12" descr="home.png">
          <a:hlinkClick xmlns:r="http://schemas.openxmlformats.org/officeDocument/2006/relationships" r:id="rId2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20688" y="79375"/>
          <a:ext cx="428626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222250</xdr:colOff>
      <xdr:row>0</xdr:row>
      <xdr:rowOff>95250</xdr:rowOff>
    </xdr:from>
    <xdr:to>
      <xdr:col>3</xdr:col>
      <xdr:colOff>244450</xdr:colOff>
      <xdr:row>0</xdr:row>
      <xdr:rowOff>498450</xdr:rowOff>
    </xdr:to>
    <xdr:pic>
      <xdr:nvPicPr>
        <xdr:cNvPr id="14" name="รูปภาพ 13" descr="Community Help.png">
          <a:hlinkClick xmlns:r="http://schemas.openxmlformats.org/officeDocument/2006/relationships" r:id="rId4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00125" y="952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357187</xdr:colOff>
      <xdr:row>0</xdr:row>
      <xdr:rowOff>87312</xdr:rowOff>
    </xdr:from>
    <xdr:to>
      <xdr:col>4</xdr:col>
      <xdr:colOff>379387</xdr:colOff>
      <xdr:row>0</xdr:row>
      <xdr:rowOff>490512</xdr:rowOff>
    </xdr:to>
    <xdr:pic>
      <xdr:nvPicPr>
        <xdr:cNvPr id="15" name="รูปภาพ 14" descr="date.png">
          <a:hlinkClick xmlns:r="http://schemas.openxmlformats.org/officeDocument/2006/relationships" r:id="rId6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516062" y="8731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5</xdr:col>
      <xdr:colOff>87313</xdr:colOff>
      <xdr:row>0</xdr:row>
      <xdr:rowOff>79375</xdr:rowOff>
    </xdr:from>
    <xdr:to>
      <xdr:col>6</xdr:col>
      <xdr:colOff>109513</xdr:colOff>
      <xdr:row>0</xdr:row>
      <xdr:rowOff>482575</xdr:rowOff>
    </xdr:to>
    <xdr:pic>
      <xdr:nvPicPr>
        <xdr:cNvPr id="16" name="รูปภาพ 15" descr="kwrite.png">
          <a:hlinkClick xmlns:r="http://schemas.openxmlformats.org/officeDocument/2006/relationships" r:id="rId8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8188" y="793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6</xdr:col>
      <xdr:colOff>206375</xdr:colOff>
      <xdr:row>0</xdr:row>
      <xdr:rowOff>103188</xdr:rowOff>
    </xdr:from>
    <xdr:to>
      <xdr:col>7</xdr:col>
      <xdr:colOff>228575</xdr:colOff>
      <xdr:row>0</xdr:row>
      <xdr:rowOff>506388</xdr:rowOff>
    </xdr:to>
    <xdr:pic>
      <xdr:nvPicPr>
        <xdr:cNvPr id="17" name="รูปภาพ 16" descr="openofficeorg-20-math.png">
          <a:hlinkClick xmlns:r="http://schemas.openxmlformats.org/officeDocument/2006/relationships" r:id="rId10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508250" y="10318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7</xdr:col>
      <xdr:colOff>373062</xdr:colOff>
      <xdr:row>0</xdr:row>
      <xdr:rowOff>79375</xdr:rowOff>
    </xdr:from>
    <xdr:to>
      <xdr:col>9</xdr:col>
      <xdr:colOff>14262</xdr:colOff>
      <xdr:row>0</xdr:row>
      <xdr:rowOff>482575</xdr:rowOff>
    </xdr:to>
    <xdr:pic>
      <xdr:nvPicPr>
        <xdr:cNvPr id="18" name="รูปภาพ 17" descr="aim_protocol.png">
          <a:hlinkClick xmlns:r="http://schemas.openxmlformats.org/officeDocument/2006/relationships" r:id="rId12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055937" y="793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9</xdr:col>
      <xdr:colOff>152399</xdr:colOff>
      <xdr:row>0</xdr:row>
      <xdr:rowOff>96838</xdr:rowOff>
    </xdr:from>
    <xdr:to>
      <xdr:col>10</xdr:col>
      <xdr:colOff>174599</xdr:colOff>
      <xdr:row>0</xdr:row>
      <xdr:rowOff>500038</xdr:rowOff>
    </xdr:to>
    <xdr:pic>
      <xdr:nvPicPr>
        <xdr:cNvPr id="19" name="รูปภาพ 18" descr="lswitch.png">
          <a:hlinkClick xmlns:r="http://schemas.openxmlformats.org/officeDocument/2006/relationships" r:id="rId14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597274" y="96838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357187</xdr:colOff>
      <xdr:row>0</xdr:row>
      <xdr:rowOff>79376</xdr:rowOff>
    </xdr:from>
    <xdr:to>
      <xdr:col>11</xdr:col>
      <xdr:colOff>379387</xdr:colOff>
      <xdr:row>0</xdr:row>
      <xdr:rowOff>482576</xdr:rowOff>
    </xdr:to>
    <xdr:pic>
      <xdr:nvPicPr>
        <xdr:cNvPr id="20" name="รูปภาพ 19" descr="advancedsettings.png">
          <a:hlinkClick xmlns:r="http://schemas.openxmlformats.org/officeDocument/2006/relationships" r:id="rId16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183062" y="79376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182563</xdr:colOff>
      <xdr:row>0</xdr:row>
      <xdr:rowOff>87312</xdr:rowOff>
    </xdr:from>
    <xdr:to>
      <xdr:col>13</xdr:col>
      <xdr:colOff>204763</xdr:colOff>
      <xdr:row>0</xdr:row>
      <xdr:rowOff>490512</xdr:rowOff>
    </xdr:to>
    <xdr:pic>
      <xdr:nvPicPr>
        <xdr:cNvPr id="21" name="รูปภาพ 20" descr="easymoblog.png">
          <a:hlinkClick xmlns:r="http://schemas.openxmlformats.org/officeDocument/2006/relationships" r:id="rId18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770438" y="8731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13</xdr:col>
      <xdr:colOff>357188</xdr:colOff>
      <xdr:row>0</xdr:row>
      <xdr:rowOff>87312</xdr:rowOff>
    </xdr:from>
    <xdr:to>
      <xdr:col>14</xdr:col>
      <xdr:colOff>379388</xdr:colOff>
      <xdr:row>0</xdr:row>
      <xdr:rowOff>490512</xdr:rowOff>
    </xdr:to>
    <xdr:pic>
      <xdr:nvPicPr>
        <xdr:cNvPr id="22" name="รูปภาพ 21" descr="Utilities.png">
          <a:hlinkClick xmlns:r="http://schemas.openxmlformats.org/officeDocument/2006/relationships" r:id="rId20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326063" y="87312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0</xdr:row>
      <xdr:rowOff>103187</xdr:rowOff>
    </xdr:from>
    <xdr:to>
      <xdr:col>16</xdr:col>
      <xdr:colOff>117450</xdr:colOff>
      <xdr:row>0</xdr:row>
      <xdr:rowOff>506387</xdr:rowOff>
    </xdr:to>
    <xdr:pic>
      <xdr:nvPicPr>
        <xdr:cNvPr id="23" name="รูปภาพ 22" descr="designet.png">
          <a:hlinkClick xmlns:r="http://schemas.openxmlformats.org/officeDocument/2006/relationships" r:id="rId22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5826125" y="103187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16</xdr:col>
      <xdr:colOff>239712</xdr:colOff>
      <xdr:row>0</xdr:row>
      <xdr:rowOff>120650</xdr:rowOff>
    </xdr:from>
    <xdr:to>
      <xdr:col>17</xdr:col>
      <xdr:colOff>198412</xdr:colOff>
      <xdr:row>0</xdr:row>
      <xdr:rowOff>523850</xdr:rowOff>
    </xdr:to>
    <xdr:pic>
      <xdr:nvPicPr>
        <xdr:cNvPr id="24" name="รูปภาพ 23" descr="access.png">
          <a:hlinkClick xmlns:r="http://schemas.openxmlformats.org/officeDocument/2006/relationships" r:id="rId24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6351587" y="120650"/>
          <a:ext cx="403200" cy="403200"/>
        </a:xfrm>
        <a:prstGeom prst="rect">
          <a:avLst/>
        </a:prstGeom>
      </xdr:spPr>
    </xdr:pic>
    <xdr:clientData/>
  </xdr:twoCellAnchor>
  <xdr:twoCellAnchor>
    <xdr:from>
      <xdr:col>9</xdr:col>
      <xdr:colOff>39688</xdr:colOff>
      <xdr:row>8</xdr:row>
      <xdr:rowOff>230189</xdr:rowOff>
    </xdr:from>
    <xdr:to>
      <xdr:col>16</xdr:col>
      <xdr:colOff>190500</xdr:colOff>
      <xdr:row>8</xdr:row>
      <xdr:rowOff>230189</xdr:rowOff>
    </xdr:to>
    <xdr:cxnSp macro="">
      <xdr:nvCxnSpPr>
        <xdr:cNvPr id="26" name="Straight Connector 25"/>
        <xdr:cNvCxnSpPr/>
      </xdr:nvCxnSpPr>
      <xdr:spPr>
        <a:xfrm>
          <a:off x="3484563" y="4056064"/>
          <a:ext cx="281781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39688</xdr:colOff>
      <xdr:row>9</xdr:row>
      <xdr:rowOff>238127</xdr:rowOff>
    </xdr:from>
    <xdr:to>
      <xdr:col>16</xdr:col>
      <xdr:colOff>190500</xdr:colOff>
      <xdr:row>9</xdr:row>
      <xdr:rowOff>238127</xdr:rowOff>
    </xdr:to>
    <xdr:cxnSp macro="">
      <xdr:nvCxnSpPr>
        <xdr:cNvPr id="27" name="Straight Connector 26"/>
        <xdr:cNvCxnSpPr/>
      </xdr:nvCxnSpPr>
      <xdr:spPr>
        <a:xfrm>
          <a:off x="3484563" y="4349752"/>
          <a:ext cx="2817812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76200</xdr:rowOff>
    </xdr:from>
    <xdr:to>
      <xdr:col>0</xdr:col>
      <xdr:colOff>473304</xdr:colOff>
      <xdr:row>1</xdr:row>
      <xdr:rowOff>80112</xdr:rowOff>
    </xdr:to>
    <xdr:pic>
      <xdr:nvPicPr>
        <xdr:cNvPr id="3" name="รูปภาพ 2" descr="Community Help.png">
          <a:hlinkClick xmlns:r="http://schemas.openxmlformats.org/officeDocument/2006/relationships" r:id="rId1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" y="6477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76200</xdr:rowOff>
    </xdr:from>
    <xdr:to>
      <xdr:col>2</xdr:col>
      <xdr:colOff>113259</xdr:colOff>
      <xdr:row>0</xdr:row>
      <xdr:rowOff>77064</xdr:rowOff>
    </xdr:to>
    <xdr:pic>
      <xdr:nvPicPr>
        <xdr:cNvPr id="5" name="รูปภาพ 4" descr="kwrite.png">
          <a:hlinkClick xmlns:r="http://schemas.openxmlformats.org/officeDocument/2006/relationships" r:id="rId3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28650" y="762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0</xdr:row>
      <xdr:rowOff>95250</xdr:rowOff>
    </xdr:from>
    <xdr:to>
      <xdr:col>3</xdr:col>
      <xdr:colOff>1667</xdr:colOff>
      <xdr:row>0</xdr:row>
      <xdr:rowOff>99924</xdr:rowOff>
    </xdr:to>
    <xdr:pic>
      <xdr:nvPicPr>
        <xdr:cNvPr id="6" name="รูปภาพ 5" descr="openofficeorg-20-math.png">
          <a:hlinkClick xmlns:r="http://schemas.openxmlformats.org/officeDocument/2006/relationships" r:id="rId5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57275" y="95250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95250</xdr:rowOff>
    </xdr:from>
    <xdr:to>
      <xdr:col>3</xdr:col>
      <xdr:colOff>403200</xdr:colOff>
      <xdr:row>0</xdr:row>
      <xdr:rowOff>99924</xdr:rowOff>
    </xdr:to>
    <xdr:pic>
      <xdr:nvPicPr>
        <xdr:cNvPr id="7" name="รูปภาพ 6" descr="aim_protocol.png">
          <a:hlinkClick xmlns:r="http://schemas.openxmlformats.org/officeDocument/2006/relationships" r:id="rId7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419225" y="952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419100</xdr:colOff>
      <xdr:row>0</xdr:row>
      <xdr:rowOff>85725</xdr:rowOff>
    </xdr:from>
    <xdr:to>
      <xdr:col>3</xdr:col>
      <xdr:colOff>738480</xdr:colOff>
      <xdr:row>0</xdr:row>
      <xdr:rowOff>86208</xdr:rowOff>
    </xdr:to>
    <xdr:pic>
      <xdr:nvPicPr>
        <xdr:cNvPr id="8" name="รูปภาพ 7" descr="lswitch.png">
          <a:hlinkClick xmlns:r="http://schemas.openxmlformats.org/officeDocument/2006/relationships" r:id="rId9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838325" y="857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0</xdr:row>
      <xdr:rowOff>66675</xdr:rowOff>
    </xdr:from>
    <xdr:to>
      <xdr:col>3</xdr:col>
      <xdr:colOff>1069569</xdr:colOff>
      <xdr:row>0</xdr:row>
      <xdr:rowOff>70764</xdr:rowOff>
    </xdr:to>
    <xdr:pic>
      <xdr:nvPicPr>
        <xdr:cNvPr id="9" name="รูปภาพ 8" descr="advancedsettings.png">
          <a:hlinkClick xmlns:r="http://schemas.openxmlformats.org/officeDocument/2006/relationships" r:id="rId11" tooltip="บันทึกตัวชี้วัด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257425" y="666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95250</xdr:rowOff>
    </xdr:from>
    <xdr:to>
      <xdr:col>4</xdr:col>
      <xdr:colOff>447072</xdr:colOff>
      <xdr:row>0</xdr:row>
      <xdr:rowOff>99924</xdr:rowOff>
    </xdr:to>
    <xdr:pic>
      <xdr:nvPicPr>
        <xdr:cNvPr id="10" name="รูปภาพ 9" descr="easymoblog.png">
          <a:hlinkClick xmlns:r="http://schemas.openxmlformats.org/officeDocument/2006/relationships" r:id="rId13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667000" y="95250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485775</xdr:colOff>
      <xdr:row>0</xdr:row>
      <xdr:rowOff>95250</xdr:rowOff>
    </xdr:from>
    <xdr:to>
      <xdr:col>4</xdr:col>
      <xdr:colOff>798355</xdr:colOff>
      <xdr:row>0</xdr:row>
      <xdr:rowOff>99924</xdr:rowOff>
    </xdr:to>
    <xdr:pic>
      <xdr:nvPicPr>
        <xdr:cNvPr id="11" name="รูปภาพ 10" descr="Utilities.png">
          <a:hlinkClick xmlns:r="http://schemas.openxmlformats.org/officeDocument/2006/relationships" r:id="rId15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114675" y="95250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914400</xdr:colOff>
      <xdr:row>0</xdr:row>
      <xdr:rowOff>104775</xdr:rowOff>
    </xdr:from>
    <xdr:to>
      <xdr:col>4</xdr:col>
      <xdr:colOff>1155733</xdr:colOff>
      <xdr:row>0</xdr:row>
      <xdr:rowOff>111912</xdr:rowOff>
    </xdr:to>
    <xdr:pic>
      <xdr:nvPicPr>
        <xdr:cNvPr id="12" name="รูปภาพ 11" descr="designet.png">
          <a:hlinkClick xmlns:r="http://schemas.openxmlformats.org/officeDocument/2006/relationships" r:id="rId17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543300" y="104775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1371600</xdr:colOff>
      <xdr:row>0</xdr:row>
      <xdr:rowOff>85725</xdr:rowOff>
    </xdr:from>
    <xdr:to>
      <xdr:col>4</xdr:col>
      <xdr:colOff>1493963</xdr:colOff>
      <xdr:row>0</xdr:row>
      <xdr:rowOff>85884</xdr:rowOff>
    </xdr:to>
    <xdr:pic>
      <xdr:nvPicPr>
        <xdr:cNvPr id="13" name="รูปภาพ 12" descr="access.png">
          <a:hlinkClick xmlns:r="http://schemas.openxmlformats.org/officeDocument/2006/relationships" r:id="rId19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000500" y="85725"/>
          <a:ext cx="403922" cy="408972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0</xdr:row>
      <xdr:rowOff>76200</xdr:rowOff>
    </xdr:from>
    <xdr:to>
      <xdr:col>2</xdr:col>
      <xdr:colOff>18330</xdr:colOff>
      <xdr:row>0</xdr:row>
      <xdr:rowOff>504826</xdr:rowOff>
    </xdr:to>
    <xdr:pic>
      <xdr:nvPicPr>
        <xdr:cNvPr id="14" name="รูปภาพ 13" descr="home.png">
          <a:hlinkClick xmlns:r="http://schemas.openxmlformats.org/officeDocument/2006/relationships" r:id="rId2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504825" y="7620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0</xdr:row>
      <xdr:rowOff>57150</xdr:rowOff>
    </xdr:from>
    <xdr:to>
      <xdr:col>2</xdr:col>
      <xdr:colOff>450825</xdr:colOff>
      <xdr:row>0</xdr:row>
      <xdr:rowOff>460350</xdr:rowOff>
    </xdr:to>
    <xdr:pic>
      <xdr:nvPicPr>
        <xdr:cNvPr id="15" name="รูปภาพ 14" descr="Community Help.png">
          <a:hlinkClick xmlns:r="http://schemas.openxmlformats.org/officeDocument/2006/relationships" r:id="rId1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2025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466725</xdr:colOff>
      <xdr:row>0</xdr:row>
      <xdr:rowOff>85725</xdr:rowOff>
    </xdr:from>
    <xdr:to>
      <xdr:col>3</xdr:col>
      <xdr:colOff>355575</xdr:colOff>
      <xdr:row>0</xdr:row>
      <xdr:rowOff>488925</xdr:rowOff>
    </xdr:to>
    <xdr:pic>
      <xdr:nvPicPr>
        <xdr:cNvPr id="16" name="รูปภาพ 15" descr="date.png">
          <a:hlinkClick xmlns:r="http://schemas.openxmlformats.org/officeDocument/2006/relationships" r:id="rId23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381125" y="857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771525</xdr:colOff>
      <xdr:row>0</xdr:row>
      <xdr:rowOff>123825</xdr:rowOff>
    </xdr:from>
    <xdr:to>
      <xdr:col>3</xdr:col>
      <xdr:colOff>1132828</xdr:colOff>
      <xdr:row>0</xdr:row>
      <xdr:rowOff>485775</xdr:rowOff>
    </xdr:to>
    <xdr:pic>
      <xdr:nvPicPr>
        <xdr:cNvPr id="17" name="รูปภาพ 16" descr="openofficeorg-20-math.png">
          <a:hlinkClick xmlns:r="http://schemas.openxmlformats.org/officeDocument/2006/relationships" r:id="rId5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200275" y="123825"/>
          <a:ext cx="361303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1133475</xdr:colOff>
      <xdr:row>0</xdr:row>
      <xdr:rowOff>104775</xdr:rowOff>
    </xdr:from>
    <xdr:to>
      <xdr:col>4</xdr:col>
      <xdr:colOff>327000</xdr:colOff>
      <xdr:row>0</xdr:row>
      <xdr:rowOff>507975</xdr:rowOff>
    </xdr:to>
    <xdr:pic>
      <xdr:nvPicPr>
        <xdr:cNvPr id="18" name="รูปภาพ 17" descr="aim_protocol.png">
          <a:hlinkClick xmlns:r="http://schemas.openxmlformats.org/officeDocument/2006/relationships" r:id="rId7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562225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104775</xdr:rowOff>
    </xdr:from>
    <xdr:to>
      <xdr:col>4</xdr:col>
      <xdr:colOff>765150</xdr:colOff>
      <xdr:row>0</xdr:row>
      <xdr:rowOff>507975</xdr:rowOff>
    </xdr:to>
    <xdr:pic>
      <xdr:nvPicPr>
        <xdr:cNvPr id="19" name="รูปภาพ 18" descr="lswitch.png">
          <a:hlinkClick xmlns:r="http://schemas.openxmlformats.org/officeDocument/2006/relationships" r:id="rId9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000375" y="1047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752475</xdr:colOff>
      <xdr:row>0</xdr:row>
      <xdr:rowOff>66675</xdr:rowOff>
    </xdr:from>
    <xdr:to>
      <xdr:col>4</xdr:col>
      <xdr:colOff>1161447</xdr:colOff>
      <xdr:row>0</xdr:row>
      <xdr:rowOff>469875</xdr:rowOff>
    </xdr:to>
    <xdr:pic>
      <xdr:nvPicPr>
        <xdr:cNvPr id="20" name="รูปภาพ 19" descr="easymoblog.png">
          <a:hlinkClick xmlns:r="http://schemas.openxmlformats.org/officeDocument/2006/relationships" r:id="rId13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390900" y="66675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1190625</xdr:colOff>
      <xdr:row>0</xdr:row>
      <xdr:rowOff>66675</xdr:rowOff>
    </xdr:from>
    <xdr:to>
      <xdr:col>4</xdr:col>
      <xdr:colOff>1594547</xdr:colOff>
      <xdr:row>0</xdr:row>
      <xdr:rowOff>475647</xdr:rowOff>
    </xdr:to>
    <xdr:pic>
      <xdr:nvPicPr>
        <xdr:cNvPr id="21" name="รูปภาพ 20" descr="access.png">
          <a:hlinkClick xmlns:r="http://schemas.openxmlformats.org/officeDocument/2006/relationships" r:id="rId19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829050" y="66675"/>
          <a:ext cx="403922" cy="408972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0</xdr:row>
      <xdr:rowOff>76200</xdr:rowOff>
    </xdr:from>
    <xdr:to>
      <xdr:col>3</xdr:col>
      <xdr:colOff>755625</xdr:colOff>
      <xdr:row>0</xdr:row>
      <xdr:rowOff>479400</xdr:rowOff>
    </xdr:to>
    <xdr:pic>
      <xdr:nvPicPr>
        <xdr:cNvPr id="22" name="รูปภาพ 21" descr="kwrite.png">
          <a:hlinkClick xmlns:r="http://schemas.openxmlformats.org/officeDocument/2006/relationships" r:id="rId3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81175" y="76200"/>
          <a:ext cx="403200" cy="403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0</xdr:col>
      <xdr:colOff>504105</xdr:colOff>
      <xdr:row>0</xdr:row>
      <xdr:rowOff>523876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9525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533400</xdr:rowOff>
    </xdr:from>
    <xdr:to>
      <xdr:col>0</xdr:col>
      <xdr:colOff>469875</xdr:colOff>
      <xdr:row>2</xdr:row>
      <xdr:rowOff>126975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5" y="5334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</xdr:row>
      <xdr:rowOff>180975</xdr:rowOff>
    </xdr:from>
    <xdr:to>
      <xdr:col>0</xdr:col>
      <xdr:colOff>450825</xdr:colOff>
      <xdr:row>4</xdr:row>
      <xdr:rowOff>126975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7625" y="9906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95250</xdr:rowOff>
    </xdr:from>
    <xdr:to>
      <xdr:col>2</xdr:col>
      <xdr:colOff>135779</xdr:colOff>
      <xdr:row>0</xdr:row>
      <xdr:rowOff>498450</xdr:rowOff>
    </xdr:to>
    <xdr:pic>
      <xdr:nvPicPr>
        <xdr:cNvPr id="5" name="รูปภาพ 4" descr="openofficeorg-20-math.png">
          <a:hlinkClick xmlns:r="http://schemas.openxmlformats.org/officeDocument/2006/relationships" r:id="rId7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81025" y="95250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0</xdr:row>
      <xdr:rowOff>95250</xdr:rowOff>
    </xdr:from>
    <xdr:to>
      <xdr:col>2</xdr:col>
      <xdr:colOff>507975</xdr:colOff>
      <xdr:row>0</xdr:row>
      <xdr:rowOff>498450</xdr:rowOff>
    </xdr:to>
    <xdr:pic>
      <xdr:nvPicPr>
        <xdr:cNvPr id="6" name="รูปภาพ 5" descr="aim_protocol.png">
          <a:hlinkClick xmlns:r="http://schemas.openxmlformats.org/officeDocument/2006/relationships" r:id="rId9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52500" y="952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0</xdr:row>
      <xdr:rowOff>114300</xdr:rowOff>
    </xdr:from>
    <xdr:to>
      <xdr:col>3</xdr:col>
      <xdr:colOff>384150</xdr:colOff>
      <xdr:row>0</xdr:row>
      <xdr:rowOff>517500</xdr:rowOff>
    </xdr:to>
    <xdr:pic>
      <xdr:nvPicPr>
        <xdr:cNvPr id="7" name="รูปภาพ 6" descr="lswitch.png">
          <a:hlinkClick xmlns:r="http://schemas.openxmlformats.org/officeDocument/2006/relationships" r:id="rId11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43025" y="1143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0</xdr:row>
      <xdr:rowOff>114300</xdr:rowOff>
    </xdr:from>
    <xdr:to>
      <xdr:col>3</xdr:col>
      <xdr:colOff>856647</xdr:colOff>
      <xdr:row>0</xdr:row>
      <xdr:rowOff>517500</xdr:rowOff>
    </xdr:to>
    <xdr:pic>
      <xdr:nvPicPr>
        <xdr:cNvPr id="8" name="รูปภาพ 7" descr="easymoblog.png">
          <a:hlinkClick xmlns:r="http://schemas.openxmlformats.org/officeDocument/2006/relationships" r:id="rId13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809750" y="114300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403922</xdr:colOff>
      <xdr:row>0</xdr:row>
      <xdr:rowOff>504222</xdr:rowOff>
    </xdr:to>
    <xdr:pic>
      <xdr:nvPicPr>
        <xdr:cNvPr id="9" name="รูปภาพ 8" descr="access.png">
          <a:hlinkClick xmlns:r="http://schemas.openxmlformats.org/officeDocument/2006/relationships" r:id="rId15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266950" y="95250"/>
          <a:ext cx="403922" cy="4089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485055</xdr:colOff>
      <xdr:row>0</xdr:row>
      <xdr:rowOff>514351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85725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542925</xdr:rowOff>
    </xdr:from>
    <xdr:to>
      <xdr:col>0</xdr:col>
      <xdr:colOff>479400</xdr:colOff>
      <xdr:row>2</xdr:row>
      <xdr:rowOff>136500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6200" y="5429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</xdr:row>
      <xdr:rowOff>142875</xdr:rowOff>
    </xdr:from>
    <xdr:to>
      <xdr:col>0</xdr:col>
      <xdr:colOff>469875</xdr:colOff>
      <xdr:row>4</xdr:row>
      <xdr:rowOff>88875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" y="9525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76200</xdr:rowOff>
    </xdr:from>
    <xdr:to>
      <xdr:col>2</xdr:col>
      <xdr:colOff>136500</xdr:colOff>
      <xdr:row>0</xdr:row>
      <xdr:rowOff>479400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33400" y="762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0</xdr:row>
      <xdr:rowOff>85725</xdr:rowOff>
    </xdr:from>
    <xdr:to>
      <xdr:col>2</xdr:col>
      <xdr:colOff>488925</xdr:colOff>
      <xdr:row>0</xdr:row>
      <xdr:rowOff>488925</xdr:rowOff>
    </xdr:to>
    <xdr:pic>
      <xdr:nvPicPr>
        <xdr:cNvPr id="6" name="รูปภาพ 5" descr="aim_protocol.png">
          <a:hlinkClick xmlns:r="http://schemas.openxmlformats.org/officeDocument/2006/relationships" r:id="rId9" tooltip="ประเมินคุณลักษณะฯ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85825" y="857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504825</xdr:colOff>
      <xdr:row>0</xdr:row>
      <xdr:rowOff>114300</xdr:rowOff>
    </xdr:from>
    <xdr:to>
      <xdr:col>3</xdr:col>
      <xdr:colOff>393675</xdr:colOff>
      <xdr:row>0</xdr:row>
      <xdr:rowOff>517500</xdr:rowOff>
    </xdr:to>
    <xdr:pic>
      <xdr:nvPicPr>
        <xdr:cNvPr id="7" name="รูปภาพ 6" descr="lswitch.png">
          <a:hlinkClick xmlns:r="http://schemas.openxmlformats.org/officeDocument/2006/relationships" r:id="rId11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04925" y="1143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409575</xdr:colOff>
      <xdr:row>0</xdr:row>
      <xdr:rowOff>114300</xdr:rowOff>
    </xdr:from>
    <xdr:to>
      <xdr:col>3</xdr:col>
      <xdr:colOff>818547</xdr:colOff>
      <xdr:row>0</xdr:row>
      <xdr:rowOff>517500</xdr:rowOff>
    </xdr:to>
    <xdr:pic>
      <xdr:nvPicPr>
        <xdr:cNvPr id="8" name="รูปภาพ 7" descr="easymoblog.png">
          <a:hlinkClick xmlns:r="http://schemas.openxmlformats.org/officeDocument/2006/relationships" r:id="rId13" tooltip="คำอธิบายการใช้แบบบันทึกผลการเรียนประจำรายวิชา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724025" y="114300"/>
          <a:ext cx="408972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866775</xdr:colOff>
      <xdr:row>0</xdr:row>
      <xdr:rowOff>85725</xdr:rowOff>
    </xdr:from>
    <xdr:to>
      <xdr:col>4</xdr:col>
      <xdr:colOff>365822</xdr:colOff>
      <xdr:row>0</xdr:row>
      <xdr:rowOff>494697</xdr:rowOff>
    </xdr:to>
    <xdr:pic>
      <xdr:nvPicPr>
        <xdr:cNvPr id="9" name="รูปภาพ 8" descr="access.png">
          <a:hlinkClick xmlns:r="http://schemas.openxmlformats.org/officeDocument/2006/relationships" r:id="rId15" tooltip="เกี่ยวกับผู้พัฒนาแบบบันทึก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181225" y="85725"/>
          <a:ext cx="403922" cy="4089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0</xdr:col>
      <xdr:colOff>485055</xdr:colOff>
      <xdr:row>0</xdr:row>
      <xdr:rowOff>485776</xdr:rowOff>
    </xdr:to>
    <xdr:pic>
      <xdr:nvPicPr>
        <xdr:cNvPr id="2" name="รูปภาพ 1" descr="home.png">
          <a:hlinkClick xmlns:r="http://schemas.openxmlformats.org/officeDocument/2006/relationships" r:id="rId1" tooltip="กลับไปหน้าแรก Home Sheet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0" y="57150"/>
          <a:ext cx="427905" cy="42862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504825</xdr:rowOff>
    </xdr:from>
    <xdr:to>
      <xdr:col>0</xdr:col>
      <xdr:colOff>460350</xdr:colOff>
      <xdr:row>2</xdr:row>
      <xdr:rowOff>155550</xdr:rowOff>
    </xdr:to>
    <xdr:pic>
      <xdr:nvPicPr>
        <xdr:cNvPr id="3" name="รูปภาพ 2" descr="Community Help.png">
          <a:hlinkClick xmlns:r="http://schemas.openxmlformats.org/officeDocument/2006/relationships" r:id="rId3" tooltip="กรอกข้อมูลนักเรียน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0" y="50482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</xdr:row>
      <xdr:rowOff>161925</xdr:rowOff>
    </xdr:from>
    <xdr:to>
      <xdr:col>0</xdr:col>
      <xdr:colOff>460350</xdr:colOff>
      <xdr:row>4</xdr:row>
      <xdr:rowOff>107925</xdr:rowOff>
    </xdr:to>
    <xdr:pic>
      <xdr:nvPicPr>
        <xdr:cNvPr id="4" name="รูปภาพ 3" descr="date.png">
          <a:hlinkClick xmlns:r="http://schemas.openxmlformats.org/officeDocument/2006/relationships" r:id="rId5" tooltip="บันทึกเวลาเรียน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7150" y="91440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57150</xdr:rowOff>
    </xdr:from>
    <xdr:to>
      <xdr:col>2</xdr:col>
      <xdr:colOff>136500</xdr:colOff>
      <xdr:row>0</xdr:row>
      <xdr:rowOff>460350</xdr:rowOff>
    </xdr:to>
    <xdr:pic>
      <xdr:nvPicPr>
        <xdr:cNvPr id="5" name="รูปภาพ 4" descr="kwrite.png">
          <a:hlinkClick xmlns:r="http://schemas.openxmlformats.org/officeDocument/2006/relationships" r:id="rId7" tooltip="บันทึกคะแนนสอบภาค 1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533400" y="57150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0</xdr:row>
      <xdr:rowOff>66675</xdr:rowOff>
    </xdr:from>
    <xdr:to>
      <xdr:col>3</xdr:col>
      <xdr:colOff>31004</xdr:colOff>
      <xdr:row>0</xdr:row>
      <xdr:rowOff>469875</xdr:rowOff>
    </xdr:to>
    <xdr:pic>
      <xdr:nvPicPr>
        <xdr:cNvPr id="6" name="รูปภาพ 5" descr="openofficeorg-20-math.png">
          <a:hlinkClick xmlns:r="http://schemas.openxmlformats.org/officeDocument/2006/relationships" r:id="rId9" tooltip="บันทึกคะแนนสอบภาค 2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42975" y="66675"/>
          <a:ext cx="402479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0</xdr:row>
      <xdr:rowOff>66675</xdr:rowOff>
    </xdr:from>
    <xdr:to>
      <xdr:col>3</xdr:col>
      <xdr:colOff>479400</xdr:colOff>
      <xdr:row>0</xdr:row>
      <xdr:rowOff>469875</xdr:rowOff>
    </xdr:to>
    <xdr:pic>
      <xdr:nvPicPr>
        <xdr:cNvPr id="7" name="รูปภาพ 6" descr="lswitch.png">
          <a:hlinkClick xmlns:r="http://schemas.openxmlformats.org/officeDocument/2006/relationships" r:id="rId11" tooltip="ประเมินอ่าน คิดวิเคราะห์ เขียน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390650" y="66675"/>
          <a:ext cx="403200" cy="403200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0</xdr:row>
      <xdr:rowOff>66675</xdr:rowOff>
    </xdr:from>
    <xdr:to>
      <xdr:col>3</xdr:col>
      <xdr:colOff>894748</xdr:colOff>
      <xdr:row>0</xdr:row>
      <xdr:rowOff>469875</xdr:rowOff>
    </xdr:to>
    <xdr:pic>
      <xdr:nvPicPr>
        <xdr:cNvPr id="9" name="รูปภาพ 8" descr="Utilities.png">
          <a:hlinkClick xmlns:r="http://schemas.openxmlformats.org/officeDocument/2006/relationships" r:id="rId13" tooltip="ตัวชี้วัดคุณลักษณะอันพึงประสงค์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800225" y="66675"/>
          <a:ext cx="408973" cy="4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57150</xdr:rowOff>
    </xdr:from>
    <xdr:to>
      <xdr:col>4</xdr:col>
      <xdr:colOff>408973</xdr:colOff>
      <xdr:row>0</xdr:row>
      <xdr:rowOff>460350</xdr:rowOff>
    </xdr:to>
    <xdr:pic>
      <xdr:nvPicPr>
        <xdr:cNvPr id="10" name="รูปภาพ 9" descr="designet.png">
          <a:hlinkClick xmlns:r="http://schemas.openxmlformats.org/officeDocument/2006/relationships" r:id="rId15" tooltip="ตัวชี้วัดการประเมินการอ่าน คิดวิเคราะห์และเขียน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219325" y="57150"/>
          <a:ext cx="408973" cy="40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madoodadi.wordpress.com/" TargetMode="External"/><Relationship Id="rId1" Type="http://schemas.openxmlformats.org/officeDocument/2006/relationships/hyperlink" Target="http://www.kroobannok.com/suphi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0.xml"/><Relationship Id="rId3" Type="http://schemas.openxmlformats.org/officeDocument/2006/relationships/hyperlink" Target="http://madoodadi.wordpress.com/" TargetMode="External"/><Relationship Id="rId7" Type="http://schemas.openxmlformats.org/officeDocument/2006/relationships/printerSettings" Target="../printerSettings/printerSettings20.bin"/><Relationship Id="rId2" Type="http://schemas.openxmlformats.org/officeDocument/2006/relationships/hyperlink" Target="mailto:suphinan_si@hotmail.com" TargetMode="External"/><Relationship Id="rId1" Type="http://schemas.openxmlformats.org/officeDocument/2006/relationships/hyperlink" Target="mailto:suphinan_si@hotmail.com" TargetMode="External"/><Relationship Id="rId6" Type="http://schemas.openxmlformats.org/officeDocument/2006/relationships/hyperlink" Target="http://www.kroobannok.com/suphi" TargetMode="External"/><Relationship Id="rId5" Type="http://schemas.openxmlformats.org/officeDocument/2006/relationships/hyperlink" Target="http://madoodadi.wordpress.com/" TargetMode="External"/><Relationship Id="rId4" Type="http://schemas.openxmlformats.org/officeDocument/2006/relationships/hyperlink" Target="http://www.facebook.com/madoodadi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7"/>
  <sheetViews>
    <sheetView showGridLines="0" showRowColHeaders="0" tabSelected="1" zoomScaleNormal="100" workbookViewId="0">
      <selection activeCell="C10" sqref="C10"/>
    </sheetView>
  </sheetViews>
  <sheetFormatPr defaultRowHeight="21.75" customHeight="1" x14ac:dyDescent="0.45"/>
  <cols>
    <col min="1" max="1" width="2.85546875" style="16" customWidth="1"/>
    <col min="2" max="2" width="17.42578125" style="16" customWidth="1"/>
    <col min="3" max="3" width="51" style="16" customWidth="1"/>
    <col min="4" max="4" width="2.5703125" style="16" customWidth="1"/>
    <col min="5" max="5" width="14.7109375" style="16" customWidth="1"/>
    <col min="6" max="6" width="25.42578125" style="16" customWidth="1"/>
    <col min="7" max="7" width="2.7109375" style="16" customWidth="1"/>
    <col min="8" max="8" width="20.140625" style="16" customWidth="1"/>
    <col min="9" max="9" width="24.7109375" style="16" customWidth="1"/>
    <col min="10" max="16384" width="9.140625" style="16"/>
  </cols>
  <sheetData>
    <row r="1" spans="1:11" ht="44.25" customHeight="1" x14ac:dyDescent="0.45">
      <c r="A1" s="91"/>
      <c r="B1" s="91"/>
      <c r="C1" s="91"/>
      <c r="D1" s="91"/>
      <c r="E1" s="91"/>
      <c r="F1" s="535" t="s">
        <v>637</v>
      </c>
      <c r="G1" s="535"/>
      <c r="H1" s="535"/>
      <c r="I1" s="535"/>
      <c r="J1" s="91"/>
      <c r="K1" s="14"/>
    </row>
    <row r="2" spans="1:11" ht="26.25" customHeight="1" x14ac:dyDescent="0.6">
      <c r="A2" s="91"/>
      <c r="B2" s="291" t="s">
        <v>471</v>
      </c>
      <c r="C2" s="290" t="s">
        <v>531</v>
      </c>
      <c r="D2" s="405" t="s">
        <v>642</v>
      </c>
      <c r="E2" s="406"/>
      <c r="F2" s="318"/>
      <c r="G2" s="428" t="s">
        <v>590</v>
      </c>
      <c r="H2" s="429"/>
      <c r="I2" s="430"/>
      <c r="J2" s="91"/>
      <c r="K2" s="14"/>
    </row>
    <row r="3" spans="1:11" ht="19.5" customHeight="1" x14ac:dyDescent="0.45">
      <c r="A3" s="91"/>
      <c r="B3" s="274" t="s">
        <v>53</v>
      </c>
      <c r="C3" s="502" t="s">
        <v>649</v>
      </c>
      <c r="D3" s="17"/>
      <c r="E3" s="274" t="s">
        <v>95</v>
      </c>
      <c r="F3" s="404" t="s">
        <v>96</v>
      </c>
      <c r="G3" s="23"/>
      <c r="H3" s="277" t="s">
        <v>479</v>
      </c>
      <c r="I3" s="278"/>
      <c r="J3" s="91"/>
      <c r="K3" s="14"/>
    </row>
    <row r="4" spans="1:11" ht="19.5" customHeight="1" x14ac:dyDescent="0.45">
      <c r="A4" s="91"/>
      <c r="B4" s="274" t="s">
        <v>116</v>
      </c>
      <c r="C4" s="503" t="s">
        <v>650</v>
      </c>
      <c r="D4" s="17"/>
      <c r="E4" s="274" t="s">
        <v>11</v>
      </c>
      <c r="F4" s="21" t="s">
        <v>298</v>
      </c>
      <c r="G4" s="23"/>
      <c r="H4" s="427" t="s">
        <v>587</v>
      </c>
      <c r="I4" s="427" t="s">
        <v>588</v>
      </c>
      <c r="J4" s="91"/>
      <c r="K4" s="14"/>
    </row>
    <row r="5" spans="1:11" ht="19.5" customHeight="1" x14ac:dyDescent="0.45">
      <c r="A5" s="91"/>
      <c r="B5" s="274" t="s">
        <v>74</v>
      </c>
      <c r="C5" s="503" t="s">
        <v>651</v>
      </c>
      <c r="D5" s="17"/>
      <c r="E5" s="274" t="s">
        <v>12</v>
      </c>
      <c r="F5" s="21">
        <v>2561</v>
      </c>
      <c r="G5" s="23"/>
      <c r="H5" s="427" t="s">
        <v>589</v>
      </c>
      <c r="I5" s="427" t="s">
        <v>480</v>
      </c>
      <c r="J5" s="91"/>
      <c r="K5" s="14"/>
    </row>
    <row r="6" spans="1:11" ht="19.5" customHeight="1" x14ac:dyDescent="0.55000000000000004">
      <c r="A6" s="91"/>
      <c r="B6" s="274" t="s">
        <v>75</v>
      </c>
      <c r="C6" s="504" t="s">
        <v>652</v>
      </c>
      <c r="D6" s="17"/>
      <c r="E6" s="274"/>
      <c r="F6" s="15"/>
      <c r="G6" s="23"/>
      <c r="H6" s="277" t="s">
        <v>313</v>
      </c>
      <c r="I6" s="277"/>
      <c r="J6" s="91"/>
      <c r="K6" s="14"/>
    </row>
    <row r="7" spans="1:11" ht="19.5" customHeight="1" x14ac:dyDescent="0.45">
      <c r="A7" s="91"/>
      <c r="B7" s="274" t="s">
        <v>54</v>
      </c>
      <c r="C7" s="505" t="s">
        <v>653</v>
      </c>
      <c r="D7" s="17"/>
      <c r="E7" s="274" t="s">
        <v>118</v>
      </c>
      <c r="F7" s="21">
        <v>29</v>
      </c>
      <c r="G7" s="89"/>
      <c r="H7" s="281" t="s">
        <v>299</v>
      </c>
      <c r="I7" s="100"/>
      <c r="J7" s="91"/>
      <c r="K7" s="14"/>
    </row>
    <row r="8" spans="1:11" ht="19.5" customHeight="1" x14ac:dyDescent="0.45">
      <c r="A8" s="91"/>
      <c r="B8" s="274"/>
      <c r="C8" s="14"/>
      <c r="D8" s="17"/>
      <c r="E8" s="274" t="s">
        <v>15</v>
      </c>
      <c r="F8" s="21" t="s">
        <v>99</v>
      </c>
      <c r="G8" s="23"/>
      <c r="H8" s="281" t="s">
        <v>300</v>
      </c>
      <c r="I8" s="100"/>
      <c r="J8" s="91"/>
      <c r="K8" s="14"/>
    </row>
    <row r="9" spans="1:11" ht="19.5" customHeight="1" x14ac:dyDescent="0.45">
      <c r="A9" s="91"/>
      <c r="B9" s="274" t="s">
        <v>78</v>
      </c>
      <c r="C9" s="21" t="s">
        <v>109</v>
      </c>
      <c r="D9" s="17"/>
      <c r="E9" s="274" t="s">
        <v>16</v>
      </c>
      <c r="F9" s="21">
        <v>2562</v>
      </c>
      <c r="G9" s="23"/>
      <c r="H9" s="281" t="s">
        <v>301</v>
      </c>
      <c r="I9" s="100"/>
      <c r="J9" s="91"/>
      <c r="K9" s="14"/>
    </row>
    <row r="10" spans="1:11" ht="19.5" customHeight="1" x14ac:dyDescent="0.55000000000000004">
      <c r="A10" s="91"/>
      <c r="B10" s="274" t="s">
        <v>77</v>
      </c>
      <c r="C10" s="21" t="s">
        <v>91</v>
      </c>
      <c r="D10" s="17"/>
      <c r="E10" s="274"/>
      <c r="F10" s="15"/>
      <c r="G10" s="23"/>
      <c r="H10" s="281" t="s">
        <v>302</v>
      </c>
      <c r="I10" s="100"/>
      <c r="J10" s="91"/>
      <c r="K10" s="14"/>
    </row>
    <row r="11" spans="1:11" s="19" customFormat="1" ht="19.5" customHeight="1" x14ac:dyDescent="0.45">
      <c r="A11" s="92"/>
      <c r="B11" s="274" t="s">
        <v>55</v>
      </c>
      <c r="C11" s="21" t="s">
        <v>662</v>
      </c>
      <c r="D11" s="17"/>
      <c r="E11" s="274" t="s">
        <v>57</v>
      </c>
      <c r="F11" s="21">
        <v>80</v>
      </c>
      <c r="G11" s="23"/>
      <c r="H11" s="281" t="s">
        <v>303</v>
      </c>
      <c r="I11" s="100"/>
      <c r="J11" s="91"/>
      <c r="K11" s="14"/>
    </row>
    <row r="12" spans="1:11" s="19" customFormat="1" ht="19.5" customHeight="1" x14ac:dyDescent="0.45">
      <c r="A12" s="92"/>
      <c r="B12" s="275" t="s">
        <v>56</v>
      </c>
      <c r="C12" s="21" t="s">
        <v>666</v>
      </c>
      <c r="D12" s="20"/>
      <c r="E12" s="98" t="s">
        <v>307</v>
      </c>
      <c r="F12" s="21" t="s">
        <v>79</v>
      </c>
      <c r="G12" s="23"/>
      <c r="H12" s="281" t="s">
        <v>304</v>
      </c>
      <c r="I12" s="100"/>
      <c r="J12" s="91"/>
      <c r="K12" s="14"/>
    </row>
    <row r="13" spans="1:11" s="19" customFormat="1" ht="19.5" customHeight="1" x14ac:dyDescent="0.55000000000000004">
      <c r="A13" s="92"/>
      <c r="B13" s="274"/>
      <c r="C13" s="14"/>
      <c r="D13" s="20"/>
      <c r="E13" s="274"/>
      <c r="F13" s="15"/>
      <c r="G13" s="90"/>
      <c r="H13" s="281" t="s">
        <v>311</v>
      </c>
      <c r="I13" s="117"/>
      <c r="J13" s="91"/>
      <c r="K13" s="14"/>
    </row>
    <row r="14" spans="1:11" s="19" customFormat="1" ht="19.5" customHeight="1" x14ac:dyDescent="0.45">
      <c r="A14" s="92"/>
      <c r="B14" s="274" t="s">
        <v>472</v>
      </c>
      <c r="C14" s="21" t="s">
        <v>663</v>
      </c>
      <c r="D14" s="20"/>
      <c r="E14" s="422" t="s">
        <v>583</v>
      </c>
      <c r="F14" s="22" t="s">
        <v>578</v>
      </c>
      <c r="G14" s="90"/>
      <c r="H14" s="118" t="s">
        <v>312</v>
      </c>
      <c r="I14" s="100"/>
      <c r="J14" s="91"/>
      <c r="K14" s="14"/>
    </row>
    <row r="15" spans="1:11" s="19" customFormat="1" ht="19.5" customHeight="1" x14ac:dyDescent="0.45">
      <c r="A15" s="92"/>
      <c r="B15" s="274" t="s">
        <v>473</v>
      </c>
      <c r="C15" s="21" t="s">
        <v>661</v>
      </c>
      <c r="D15" s="20"/>
      <c r="E15" s="341">
        <f>เกณฑ์!F4</f>
        <v>80</v>
      </c>
      <c r="F15" s="205" t="s">
        <v>412</v>
      </c>
      <c r="G15" s="90"/>
      <c r="H15" s="279" t="s">
        <v>478</v>
      </c>
      <c r="I15" s="280"/>
      <c r="J15" s="91"/>
      <c r="K15" s="14"/>
    </row>
    <row r="16" spans="1:11" s="19" customFormat="1" ht="19.5" customHeight="1" x14ac:dyDescent="0.45">
      <c r="A16" s="92"/>
      <c r="B16" s="274" t="s">
        <v>474</v>
      </c>
      <c r="C16" s="21" t="s">
        <v>661</v>
      </c>
      <c r="D16" s="20"/>
      <c r="E16" s="341">
        <f>เกณฑ์!F5</f>
        <v>20</v>
      </c>
      <c r="F16" s="205" t="s">
        <v>413</v>
      </c>
      <c r="G16" s="90"/>
      <c r="H16" s="99" t="s">
        <v>411</v>
      </c>
      <c r="I16" s="100"/>
      <c r="J16" s="91"/>
      <c r="K16" s="14"/>
    </row>
    <row r="17" spans="1:11" s="19" customFormat="1" ht="19.5" customHeight="1" x14ac:dyDescent="0.45">
      <c r="A17" s="92"/>
      <c r="B17" s="275" t="s">
        <v>475</v>
      </c>
      <c r="C17" s="21" t="s">
        <v>654</v>
      </c>
      <c r="D17" s="20"/>
      <c r="E17" s="416"/>
      <c r="F17" s="417" t="s">
        <v>571</v>
      </c>
      <c r="G17" s="90"/>
      <c r="H17" s="118" t="s">
        <v>312</v>
      </c>
      <c r="I17" s="100"/>
      <c r="J17" s="91"/>
      <c r="K17" s="14"/>
    </row>
    <row r="18" spans="1:11" s="19" customFormat="1" ht="19.5" customHeight="1" x14ac:dyDescent="0.45">
      <c r="A18" s="92"/>
      <c r="B18" s="275" t="s">
        <v>476</v>
      </c>
      <c r="C18" s="21" t="s">
        <v>665</v>
      </c>
      <c r="D18" s="20"/>
      <c r="E18" s="274" t="s">
        <v>115</v>
      </c>
      <c r="F18" s="22" t="s">
        <v>81</v>
      </c>
      <c r="G18" s="90"/>
      <c r="H18" s="99" t="s">
        <v>305</v>
      </c>
      <c r="I18" s="100"/>
      <c r="J18" s="91"/>
      <c r="K18" s="14"/>
    </row>
    <row r="19" spans="1:11" s="19" customFormat="1" ht="19.5" customHeight="1" x14ac:dyDescent="0.45">
      <c r="A19" s="92"/>
      <c r="B19" s="275" t="s">
        <v>477</v>
      </c>
      <c r="C19" s="21" t="s">
        <v>664</v>
      </c>
      <c r="D19" s="20"/>
      <c r="E19" s="274" t="s">
        <v>115</v>
      </c>
      <c r="F19" s="22" t="s">
        <v>82</v>
      </c>
      <c r="G19" s="90"/>
      <c r="H19" s="99" t="s">
        <v>306</v>
      </c>
      <c r="I19" s="100"/>
      <c r="J19" s="91"/>
      <c r="K19" s="14"/>
    </row>
    <row r="20" spans="1:11" s="19" customFormat="1" ht="19.5" customHeight="1" x14ac:dyDescent="0.45">
      <c r="A20" s="92"/>
      <c r="B20" s="90"/>
      <c r="C20" s="90"/>
      <c r="D20" s="90"/>
      <c r="E20" s="90"/>
      <c r="F20" s="90"/>
      <c r="G20" s="23" t="s">
        <v>529</v>
      </c>
      <c r="H20" s="101"/>
      <c r="I20" s="101"/>
      <c r="J20" s="91"/>
      <c r="K20" s="14"/>
    </row>
    <row r="21" spans="1:11" s="19" customFormat="1" ht="19.5" customHeight="1" x14ac:dyDescent="0.5">
      <c r="A21" s="92"/>
      <c r="B21" s="92"/>
      <c r="C21" s="93"/>
      <c r="D21" s="92"/>
      <c r="E21" s="92"/>
      <c r="F21" s="92"/>
      <c r="G21" s="92"/>
      <c r="H21" s="94"/>
      <c r="I21" s="94"/>
      <c r="J21" s="94"/>
      <c r="K21" s="18"/>
    </row>
    <row r="22" spans="1:11" s="19" customFormat="1" ht="30" customHeight="1" x14ac:dyDescent="0.5">
      <c r="A22" s="92"/>
      <c r="B22" s="282" t="s">
        <v>643</v>
      </c>
      <c r="C22" s="193"/>
      <c r="D22" s="267"/>
      <c r="E22" s="283" t="s">
        <v>468</v>
      </c>
      <c r="F22" s="92"/>
      <c r="G22" s="92"/>
      <c r="H22" s="94"/>
      <c r="I22" s="94"/>
      <c r="J22" s="94"/>
      <c r="K22" s="18"/>
    </row>
    <row r="23" spans="1:11" s="19" customFormat="1" ht="19.5" customHeight="1" x14ac:dyDescent="0.5">
      <c r="A23" s="92"/>
      <c r="B23" s="536" t="s">
        <v>315</v>
      </c>
      <c r="C23" s="536"/>
      <c r="D23" s="267"/>
      <c r="E23" s="284" t="s">
        <v>469</v>
      </c>
      <c r="F23" s="92"/>
      <c r="G23" s="92"/>
      <c r="H23" s="94"/>
      <c r="I23" s="94"/>
      <c r="J23" s="94"/>
      <c r="K23" s="18"/>
    </row>
    <row r="24" spans="1:11" s="19" customFormat="1" ht="17.25" customHeight="1" x14ac:dyDescent="0.5">
      <c r="A24" s="92"/>
      <c r="B24" s="267"/>
      <c r="C24" s="267"/>
      <c r="D24" s="267"/>
      <c r="E24" s="267"/>
      <c r="F24" s="92"/>
      <c r="G24" s="92"/>
      <c r="H24" s="92"/>
      <c r="I24" s="96"/>
      <c r="J24" s="96"/>
      <c r="K24" s="18"/>
    </row>
    <row r="25" spans="1:11" s="19" customFormat="1" ht="17.25" customHeight="1" x14ac:dyDescent="0.5">
      <c r="A25" s="92"/>
      <c r="B25" s="269" t="s">
        <v>536</v>
      </c>
      <c r="C25" s="267"/>
      <c r="D25" s="267"/>
      <c r="E25" s="267"/>
      <c r="F25" s="92"/>
      <c r="G25" s="92"/>
      <c r="H25" s="92"/>
      <c r="I25" s="92"/>
      <c r="J25" s="92"/>
      <c r="K25" s="18"/>
    </row>
    <row r="26" spans="1:11" s="19" customFormat="1" ht="17.25" customHeight="1" x14ac:dyDescent="0.5">
      <c r="A26" s="92"/>
      <c r="B26" s="269"/>
      <c r="C26" s="317" t="s">
        <v>532</v>
      </c>
      <c r="D26" s="267"/>
      <c r="E26" s="317" t="s">
        <v>534</v>
      </c>
      <c r="F26" s="92"/>
      <c r="G26" s="92"/>
      <c r="H26" s="92"/>
      <c r="I26" s="92"/>
      <c r="J26" s="92"/>
      <c r="K26" s="18"/>
    </row>
    <row r="27" spans="1:11" s="19" customFormat="1" ht="17.25" customHeight="1" x14ac:dyDescent="0.5">
      <c r="A27" s="92"/>
      <c r="B27" s="269"/>
      <c r="C27" s="317" t="s">
        <v>533</v>
      </c>
      <c r="D27" s="267"/>
      <c r="E27" s="317" t="s">
        <v>535</v>
      </c>
      <c r="F27" s="92"/>
      <c r="G27" s="92"/>
      <c r="H27" s="92"/>
      <c r="I27" s="92"/>
      <c r="J27" s="92"/>
      <c r="K27" s="18"/>
    </row>
    <row r="28" spans="1:11" s="19" customFormat="1" ht="17.25" customHeight="1" x14ac:dyDescent="0.5">
      <c r="A28" s="92"/>
      <c r="B28" s="269"/>
      <c r="C28" s="317" t="s">
        <v>537</v>
      </c>
      <c r="D28" s="267"/>
      <c r="E28" s="317" t="s">
        <v>538</v>
      </c>
      <c r="F28" s="92"/>
      <c r="G28" s="92"/>
      <c r="H28" s="92"/>
      <c r="I28" s="92"/>
      <c r="J28" s="92"/>
      <c r="K28" s="18"/>
    </row>
    <row r="29" spans="1:11" s="19" customFormat="1" ht="17.25" customHeight="1" x14ac:dyDescent="0.5">
      <c r="A29" s="92"/>
      <c r="B29" s="269" t="s">
        <v>310</v>
      </c>
      <c r="C29" s="267"/>
      <c r="D29" s="267"/>
      <c r="E29" s="506" t="s">
        <v>309</v>
      </c>
      <c r="F29" s="92"/>
      <c r="G29" s="92"/>
      <c r="H29" s="92"/>
      <c r="I29" s="92"/>
      <c r="J29" s="92"/>
      <c r="K29" s="18"/>
    </row>
    <row r="30" spans="1:11" s="19" customFormat="1" ht="17.25" customHeight="1" x14ac:dyDescent="0.5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18"/>
    </row>
    <row r="31" spans="1:11" s="19" customFormat="1" ht="17.25" customHeight="1" x14ac:dyDescent="0.5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18"/>
    </row>
    <row r="32" spans="1:11" s="271" customFormat="1" ht="21.75" customHeight="1" x14ac:dyDescent="0.5">
      <c r="A32" s="267"/>
      <c r="B32" s="268"/>
      <c r="C32" s="269"/>
      <c r="D32" s="267"/>
      <c r="E32" s="267"/>
      <c r="F32" s="116"/>
      <c r="G32" s="267"/>
      <c r="H32" s="267"/>
      <c r="I32" s="267"/>
      <c r="J32" s="267"/>
      <c r="K32" s="270"/>
    </row>
    <row r="33" spans="1:11" s="271" customFormat="1" ht="21.75" customHeight="1" x14ac:dyDescent="0.5">
      <c r="A33" s="267"/>
      <c r="B33" s="268"/>
      <c r="C33" s="269"/>
      <c r="D33" s="267"/>
      <c r="E33" s="267"/>
      <c r="F33" s="116"/>
      <c r="G33" s="267"/>
      <c r="H33" s="267"/>
      <c r="I33" s="267"/>
      <c r="J33" s="267"/>
      <c r="K33" s="270"/>
    </row>
    <row r="34" spans="1:11" s="272" customFormat="1" ht="21.75" customHeight="1" x14ac:dyDescent="0.5">
      <c r="A34" s="267"/>
      <c r="B34" s="267"/>
      <c r="C34" s="269"/>
      <c r="D34" s="267"/>
      <c r="E34" s="267"/>
      <c r="F34" s="116"/>
      <c r="G34" s="267"/>
      <c r="H34" s="267"/>
      <c r="I34" s="267"/>
      <c r="J34" s="267"/>
      <c r="K34" s="270"/>
    </row>
    <row r="35" spans="1:11" s="272" customFormat="1" ht="21.75" customHeight="1" x14ac:dyDescent="0.5">
      <c r="A35" s="267"/>
      <c r="B35" s="268"/>
      <c r="C35" s="269"/>
      <c r="D35" s="267"/>
      <c r="E35" s="267"/>
      <c r="F35" s="116"/>
      <c r="G35" s="267"/>
      <c r="H35" s="267"/>
      <c r="I35" s="267"/>
      <c r="J35" s="267"/>
      <c r="K35" s="270"/>
    </row>
    <row r="36" spans="1:11" s="272" customFormat="1" ht="21.75" customHeight="1" x14ac:dyDescent="0.5">
      <c r="A36" s="267"/>
      <c r="B36" s="268"/>
      <c r="C36" s="269"/>
      <c r="D36" s="267"/>
      <c r="E36" s="267"/>
      <c r="F36" s="116"/>
      <c r="G36" s="267"/>
      <c r="H36" s="267"/>
      <c r="I36" s="267"/>
      <c r="J36" s="267"/>
      <c r="K36" s="270"/>
    </row>
    <row r="37" spans="1:11" s="272" customFormat="1" ht="21.75" customHeight="1" x14ac:dyDescent="0.5">
      <c r="A37" s="267"/>
      <c r="B37" s="268"/>
      <c r="C37" s="269"/>
      <c r="D37" s="267"/>
      <c r="E37" s="269"/>
      <c r="F37" s="116"/>
      <c r="G37" s="267"/>
      <c r="H37" s="267"/>
      <c r="I37" s="267"/>
      <c r="J37" s="267"/>
      <c r="K37" s="270"/>
    </row>
    <row r="38" spans="1:11" s="272" customFormat="1" ht="21.75" customHeight="1" x14ac:dyDescent="0.5">
      <c r="A38" s="267"/>
      <c r="B38" s="268"/>
      <c r="C38" s="269"/>
      <c r="D38" s="267"/>
      <c r="E38" s="267"/>
      <c r="F38" s="116"/>
      <c r="G38" s="267"/>
      <c r="H38" s="267"/>
      <c r="I38" s="267"/>
      <c r="J38" s="267"/>
      <c r="K38" s="270"/>
    </row>
    <row r="39" spans="1:11" s="272" customFormat="1" ht="21.75" customHeight="1" x14ac:dyDescent="0.5">
      <c r="A39" s="267"/>
      <c r="B39" s="268"/>
      <c r="C39" s="268"/>
      <c r="D39" s="268"/>
      <c r="E39" s="267"/>
      <c r="F39" s="116"/>
      <c r="G39" s="267"/>
      <c r="H39" s="267"/>
      <c r="I39" s="267"/>
      <c r="J39" s="267"/>
      <c r="K39" s="270"/>
    </row>
    <row r="40" spans="1:11" s="272" customFormat="1" ht="21.75" customHeight="1" x14ac:dyDescent="0.5">
      <c r="A40" s="267"/>
      <c r="B40" s="268"/>
      <c r="C40" s="268"/>
      <c r="D40" s="267"/>
      <c r="E40" s="267"/>
      <c r="F40" s="116"/>
      <c r="G40" s="267"/>
      <c r="H40" s="267"/>
      <c r="I40" s="267"/>
      <c r="J40" s="267"/>
      <c r="K40" s="270"/>
    </row>
    <row r="41" spans="1:11" ht="21.75" customHeight="1" x14ac:dyDescent="0.45">
      <c r="A41" s="92"/>
      <c r="B41" s="95"/>
      <c r="C41" s="269"/>
      <c r="D41" s="92"/>
      <c r="E41" s="92"/>
      <c r="F41" s="116"/>
      <c r="G41" s="92"/>
      <c r="H41" s="92"/>
      <c r="I41" s="92"/>
      <c r="J41" s="92"/>
      <c r="K41" s="18"/>
    </row>
    <row r="42" spans="1:11" ht="21.75" customHeight="1" x14ac:dyDescent="0.45">
      <c r="A42" s="92"/>
      <c r="B42" s="95"/>
      <c r="C42" s="95"/>
      <c r="D42" s="95"/>
      <c r="E42" s="92"/>
      <c r="F42" s="116"/>
      <c r="G42" s="92"/>
      <c r="H42" s="92"/>
      <c r="I42" s="92"/>
      <c r="J42" s="92"/>
      <c r="K42" s="18"/>
    </row>
    <row r="43" spans="1:11" ht="21.75" customHeight="1" x14ac:dyDescent="0.45">
      <c r="A43" s="92"/>
      <c r="B43" s="95"/>
      <c r="C43" s="273"/>
      <c r="D43" s="92"/>
      <c r="E43" s="92"/>
      <c r="F43" s="116"/>
      <c r="G43" s="92"/>
      <c r="H43" s="92"/>
      <c r="I43" s="92"/>
      <c r="J43" s="92"/>
      <c r="K43" s="18"/>
    </row>
    <row r="44" spans="1:11" ht="21.75" customHeight="1" x14ac:dyDescent="0.45">
      <c r="A44" s="92"/>
      <c r="B44" s="95"/>
      <c r="C44" s="97"/>
      <c r="D44" s="92"/>
      <c r="E44" s="92"/>
      <c r="F44" s="116"/>
      <c r="G44" s="92"/>
      <c r="H44" s="92"/>
      <c r="I44" s="92"/>
      <c r="J44" s="92"/>
      <c r="K44" s="18"/>
    </row>
    <row r="45" spans="1:11" ht="21.75" customHeight="1" x14ac:dyDescent="0.45">
      <c r="A45" s="92"/>
      <c r="B45" s="95"/>
      <c r="C45" s="97"/>
      <c r="D45" s="92"/>
      <c r="E45" s="92"/>
      <c r="F45" s="116"/>
      <c r="G45" s="92"/>
      <c r="H45" s="92"/>
      <c r="I45" s="92"/>
      <c r="J45" s="92"/>
      <c r="K45" s="18"/>
    </row>
    <row r="46" spans="1:11" ht="21.75" customHeight="1" x14ac:dyDescent="0.45">
      <c r="A46" s="92"/>
      <c r="B46" s="95"/>
      <c r="C46" s="97"/>
      <c r="D46" s="92"/>
      <c r="E46" s="92"/>
      <c r="F46" s="116"/>
      <c r="G46" s="92"/>
      <c r="H46" s="92"/>
      <c r="I46" s="92"/>
      <c r="J46" s="92"/>
      <c r="K46" s="18"/>
    </row>
    <row r="47" spans="1:11" ht="21.75" customHeight="1" x14ac:dyDescent="0.45">
      <c r="A47" s="92"/>
      <c r="B47" s="95"/>
      <c r="C47" s="97"/>
      <c r="D47" s="92"/>
      <c r="E47" s="92"/>
      <c r="F47" s="116"/>
      <c r="G47" s="92"/>
      <c r="H47" s="92"/>
      <c r="I47" s="92"/>
      <c r="J47" s="92"/>
      <c r="K47" s="18"/>
    </row>
  </sheetData>
  <sheetProtection password="86E1" sheet="1" objects="1" scenarios="1"/>
  <mergeCells count="2">
    <mergeCell ref="F1:I1"/>
    <mergeCell ref="B23:C23"/>
  </mergeCells>
  <dataValidations count="10">
    <dataValidation type="list" allowBlank="1" showInputMessage="1" showErrorMessage="1" promptTitle="ระดับการศึกษา" sqref="F3">
      <formula1>level_ed</formula1>
    </dataValidation>
    <dataValidation type="list" allowBlank="1" showInputMessage="1" showErrorMessage="1" promptTitle="กรอกชื่อเดือน" sqref="F8">
      <formula1>months</formula1>
    </dataValidation>
    <dataValidation type="list" allowBlank="1" showInputMessage="1" showErrorMessage="1" sqref="F7">
      <formula1>date</formula1>
    </dataValidation>
    <dataValidation type="list" allowBlank="1" showInputMessage="1" showErrorMessage="1" sqref="C9">
      <formula1>level_class</formula1>
    </dataValidation>
    <dataValidation type="list" allowBlank="1" showInputMessage="1" showErrorMessage="1" sqref="C10">
      <formula1>group_sara</formula1>
    </dataValidation>
    <dataValidation type="list" allowBlank="1" showInputMessage="1" showErrorMessage="1" sqref="F18:F19">
      <formula1>posit</formula1>
    </dataValidation>
    <dataValidation type="list" allowBlank="1" showInputMessage="1" showErrorMessage="1" sqref="F12">
      <formula1>time</formula1>
    </dataValidation>
    <dataValidation type="list" allowBlank="1" showInputMessage="1" showErrorMessage="1" sqref="F14">
      <formula1>kroo</formula1>
    </dataValidation>
    <dataValidation type="list" allowBlank="1" showInputMessage="1" showErrorMessage="1" sqref="F5 F9">
      <formula1>year_ed</formula1>
    </dataValidation>
    <dataValidation type="list" allowBlank="1" showInputMessage="1" showErrorMessage="1" sqref="F4">
      <formula1>section</formula1>
    </dataValidation>
  </dataValidations>
  <hyperlinks>
    <hyperlink ref="I5" location="นักเรียน!A1" display="ข้อมูลนักเรียน"/>
    <hyperlink ref="H7" location="ปก!A1" display="ปก ปพ.5"/>
    <hyperlink ref="H8" location="เวลาเรียน!A1" display="บันทึกเวลาเรียน"/>
    <hyperlink ref="H9" location="คะแนน1!A1" display="บันทึกคะแนนภาคเรียนที่ 1"/>
    <hyperlink ref="H10" location="คะแนน2!A1" display="บันทึกคะแนนภาคเรียนที่ 2"/>
    <hyperlink ref="H13" location="ตัวชีวัด!A1" display="บันทึกตัวชี้วัด/ผลการเรียนรู้"/>
    <hyperlink ref="H11" location="คุณลักษณะรายข้อ!A1" display="ผลประเมินคุณลักษณะฯ รายข้อ"/>
    <hyperlink ref="H12" location="คิดวิเคราะห์รายข้อ!A1" display="ผลประเมินอ่านคิดวิเคราะห์ รายข้อ"/>
    <hyperlink ref="H18" location="ตัวชี้วัดคุณลักษณะ!A1" display="ตัวชี้วัดการประเมินคุณลักษณะฯ"/>
    <hyperlink ref="H19" location="ตัวชี้วัดการอ่าน!A1" display="ตัวชี้วัดการประเมินการอ่านคิดวิเคราะห์ฯ"/>
    <hyperlink ref="H17" location="คำอธิบาย!A1" display="คำอธิบายการใช้แบบบันทึกผลการเรียน"/>
    <hyperlink ref="H14" location="คำอธิบาย!A1" display="คำอธิบายการใช้แบบบันทึกผลการเรียน"/>
    <hyperlink ref="H5" location="รายงาน1!A1" display="รายงานส่งครูประจำชั้น"/>
    <hyperlink ref="H16" location="อ่านก่อนทำ!A1" display="อ่านก่อนทำ"/>
    <hyperlink ref="F17" location="เกณฑ์!A1" display="กำหนดเกณฑ์คะแนน"/>
    <hyperlink ref="H4" location="บันทึกข้อความ!A1" display="บันทึกเสนอรายงานผล"/>
    <hyperlink ref="I4" location="แผนภูมิ!A1" display="แผนภูมิแสดงผลสัมฤทธิ์"/>
  </hyperlinks>
  <pageMargins left="0.51181102362204722" right="0.11811023622047245" top="0.35433070866141736" bottom="0.35433070866141736" header="0.31496062992125984" footer="0.31496062992125984"/>
  <pageSetup paperSize="9" scale="85" orientation="landscape" blackAndWhite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I71"/>
  <sheetViews>
    <sheetView showGridLines="0" showRowColHeaders="0" zoomScaleNormal="100" workbookViewId="0">
      <pane xSplit="5" ySplit="5" topLeftCell="F6" activePane="bottomRight" state="frozen"/>
      <selection activeCell="B1" sqref="B1"/>
      <selection pane="topRight" activeCell="B1" sqref="B1"/>
      <selection pane="bottomLeft" activeCell="B1" sqref="B1"/>
      <selection pane="bottomRight" activeCell="F6" sqref="F6:W33"/>
    </sheetView>
  </sheetViews>
  <sheetFormatPr defaultRowHeight="18" customHeight="1" x14ac:dyDescent="0.5"/>
  <cols>
    <col min="1" max="1" width="7.85546875" style="1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23" width="4.28515625" style="1" customWidth="1"/>
    <col min="24" max="24" width="11.7109375" style="4" customWidth="1"/>
    <col min="25" max="26" width="11.7109375" style="3" customWidth="1"/>
    <col min="27" max="27" width="11.7109375" style="1" customWidth="1"/>
    <col min="28" max="29" width="12.42578125" style="1" customWidth="1"/>
    <col min="30" max="30" width="1.85546875" style="1" customWidth="1"/>
    <col min="31" max="35" width="8.140625" style="1" customWidth="1"/>
    <col min="36" max="16384" width="9.140625" style="1"/>
  </cols>
  <sheetData>
    <row r="1" spans="1:35" ht="41.25" customHeight="1" x14ac:dyDescent="0.5">
      <c r="A1" s="115"/>
      <c r="B1" s="137"/>
      <c r="C1" s="137"/>
      <c r="D1" s="115"/>
      <c r="E1" s="115"/>
      <c r="F1" s="187" t="s">
        <v>376</v>
      </c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37"/>
      <c r="Y1" s="170"/>
      <c r="Z1" s="170"/>
      <c r="AA1" s="115"/>
      <c r="AB1" s="115"/>
      <c r="AC1" s="115"/>
      <c r="AD1" s="115"/>
      <c r="AE1" s="115"/>
      <c r="AF1" s="115"/>
      <c r="AG1" s="115"/>
      <c r="AH1" s="115"/>
      <c r="AI1" s="115"/>
    </row>
    <row r="2" spans="1:35" ht="18" customHeight="1" x14ac:dyDescent="0.5">
      <c r="A2" s="115"/>
      <c r="B2" s="650" t="s">
        <v>0</v>
      </c>
      <c r="C2" s="650" t="s">
        <v>1</v>
      </c>
      <c r="D2" s="652" t="s">
        <v>2</v>
      </c>
      <c r="E2" s="314"/>
      <c r="F2" s="688" t="s">
        <v>63</v>
      </c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  <c r="V2" s="689"/>
      <c r="W2" s="690"/>
      <c r="X2" s="682" t="str">
        <f>F2</f>
        <v>ผลการประเมินคุณลักษณะอันพึงประสงค์</v>
      </c>
      <c r="Y2" s="682"/>
      <c r="Z2" s="682"/>
      <c r="AA2" s="682"/>
      <c r="AB2" s="682"/>
      <c r="AC2" s="679" t="s">
        <v>51</v>
      </c>
      <c r="AD2" s="115"/>
      <c r="AE2" s="115"/>
      <c r="AF2" s="115"/>
      <c r="AG2" s="115"/>
      <c r="AH2" s="115"/>
      <c r="AI2" s="115"/>
    </row>
    <row r="3" spans="1:35" s="4" customFormat="1" ht="18" customHeight="1" x14ac:dyDescent="0.5">
      <c r="A3" s="137"/>
      <c r="B3" s="650"/>
      <c r="C3" s="650"/>
      <c r="D3" s="652"/>
      <c r="E3" s="59" t="s">
        <v>10</v>
      </c>
      <c r="F3" s="683">
        <v>1</v>
      </c>
      <c r="G3" s="683"/>
      <c r="H3" s="683"/>
      <c r="I3" s="683"/>
      <c r="J3" s="683">
        <v>2</v>
      </c>
      <c r="K3" s="683"/>
      <c r="L3" s="316">
        <v>3</v>
      </c>
      <c r="M3" s="683">
        <v>4</v>
      </c>
      <c r="N3" s="683"/>
      <c r="O3" s="683">
        <v>5</v>
      </c>
      <c r="P3" s="683"/>
      <c r="Q3" s="683">
        <v>6</v>
      </c>
      <c r="R3" s="683"/>
      <c r="S3" s="683">
        <v>7</v>
      </c>
      <c r="T3" s="683"/>
      <c r="U3" s="683"/>
      <c r="V3" s="686">
        <v>8</v>
      </c>
      <c r="W3" s="687"/>
      <c r="X3" s="682" t="s">
        <v>9</v>
      </c>
      <c r="Y3" s="682" t="s">
        <v>133</v>
      </c>
      <c r="Z3" s="665" t="s">
        <v>61</v>
      </c>
      <c r="AA3" s="665" t="s">
        <v>135</v>
      </c>
      <c r="AB3" s="684" t="s">
        <v>145</v>
      </c>
      <c r="AC3" s="680"/>
      <c r="AD3" s="137"/>
      <c r="AE3" s="137"/>
      <c r="AF3" s="137"/>
      <c r="AG3" s="137"/>
      <c r="AH3" s="137"/>
      <c r="AI3" s="137"/>
    </row>
    <row r="4" spans="1:35" ht="18" customHeight="1" x14ac:dyDescent="0.5">
      <c r="A4" s="115"/>
      <c r="B4" s="650"/>
      <c r="C4" s="650"/>
      <c r="D4" s="653"/>
      <c r="E4" s="59" t="s">
        <v>132</v>
      </c>
      <c r="F4" s="488">
        <v>1.1000000000000001</v>
      </c>
      <c r="G4" s="488">
        <v>1.2</v>
      </c>
      <c r="H4" s="488">
        <v>1.3</v>
      </c>
      <c r="I4" s="488">
        <v>1.4</v>
      </c>
      <c r="J4" s="488">
        <v>2.1</v>
      </c>
      <c r="K4" s="488">
        <v>2.2000000000000002</v>
      </c>
      <c r="L4" s="488">
        <v>3.1</v>
      </c>
      <c r="M4" s="488">
        <v>4.0999999999999996</v>
      </c>
      <c r="N4" s="488">
        <v>4.2</v>
      </c>
      <c r="O4" s="488">
        <v>5.0999999999999996</v>
      </c>
      <c r="P4" s="488">
        <v>5.2</v>
      </c>
      <c r="Q4" s="488">
        <v>6.1</v>
      </c>
      <c r="R4" s="488">
        <v>6.2</v>
      </c>
      <c r="S4" s="488">
        <v>7.1</v>
      </c>
      <c r="T4" s="488">
        <v>7.2</v>
      </c>
      <c r="U4" s="488">
        <v>7.3</v>
      </c>
      <c r="V4" s="488">
        <v>8.1</v>
      </c>
      <c r="W4" s="488">
        <v>8.1999999999999993</v>
      </c>
      <c r="X4" s="682"/>
      <c r="Y4" s="682"/>
      <c r="Z4" s="665"/>
      <c r="AA4" s="665"/>
      <c r="AB4" s="684"/>
      <c r="AC4" s="680"/>
      <c r="AD4" s="115"/>
      <c r="AE4" s="115"/>
      <c r="AF4" s="115"/>
      <c r="AG4" s="115"/>
      <c r="AH4" s="115"/>
      <c r="AI4" s="115"/>
    </row>
    <row r="5" spans="1:35" ht="18" customHeight="1" thickBot="1" x14ac:dyDescent="0.55000000000000004">
      <c r="A5" s="115"/>
      <c r="B5" s="651"/>
      <c r="C5" s="651"/>
      <c r="D5" s="654"/>
      <c r="E5" s="60" t="s">
        <v>3</v>
      </c>
      <c r="F5" s="7">
        <v>3</v>
      </c>
      <c r="G5" s="7">
        <v>3</v>
      </c>
      <c r="H5" s="7">
        <v>3</v>
      </c>
      <c r="I5" s="7">
        <v>3</v>
      </c>
      <c r="J5" s="7">
        <v>3</v>
      </c>
      <c r="K5" s="7">
        <v>3</v>
      </c>
      <c r="L5" s="7">
        <v>3</v>
      </c>
      <c r="M5" s="7"/>
      <c r="N5" s="7">
        <v>3</v>
      </c>
      <c r="O5" s="7">
        <v>3</v>
      </c>
      <c r="P5" s="7">
        <v>3</v>
      </c>
      <c r="Q5" s="7">
        <v>3</v>
      </c>
      <c r="R5" s="7">
        <v>3</v>
      </c>
      <c r="S5" s="7">
        <v>3</v>
      </c>
      <c r="T5" s="7">
        <v>3</v>
      </c>
      <c r="U5" s="7">
        <v>3</v>
      </c>
      <c r="V5" s="7">
        <v>3</v>
      </c>
      <c r="W5" s="7">
        <v>3</v>
      </c>
      <c r="X5" s="71">
        <f t="shared" ref="X5:X36" si="0">IF(SUM(F5:W5),SUM(F5:W5),"")</f>
        <v>51</v>
      </c>
      <c r="Y5" s="65">
        <v>100</v>
      </c>
      <c r="Z5" s="666"/>
      <c r="AA5" s="666"/>
      <c r="AB5" s="685"/>
      <c r="AC5" s="681"/>
      <c r="AD5" s="115"/>
      <c r="AE5" s="115"/>
      <c r="AF5" s="115"/>
      <c r="AG5" s="115"/>
      <c r="AH5" s="115"/>
      <c r="AI5" s="115"/>
    </row>
    <row r="6" spans="1:35" ht="15.75" customHeight="1" x14ac:dyDescent="0.5">
      <c r="A6" s="115"/>
      <c r="B6" s="61">
        <v>1</v>
      </c>
      <c r="C6" s="297" t="str">
        <f>IF(นักเรียน!C6="","",นักเรียน!C6)</f>
        <v/>
      </c>
      <c r="D6" s="648" t="str">
        <f>IF(นักเรียน!E6="","",นักเรียน!E6)</f>
        <v/>
      </c>
      <c r="E6" s="678"/>
      <c r="F6" s="10"/>
      <c r="G6" s="5"/>
      <c r="H6" s="5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1" t="str">
        <f t="shared" si="0"/>
        <v/>
      </c>
      <c r="Y6" s="66" t="str">
        <f>IF(OR(นักเรียน!Q6="ออก",X6=""),"",ROUND(X6/$X$5*$Y$5,0))</f>
        <v/>
      </c>
      <c r="Z6" s="338" t="str">
        <f t="shared" ref="Z6:Z45" si="1">IF(Y6="","",VLOOKUP(Y6,grad2,5,TRUE))</f>
        <v/>
      </c>
      <c r="AA6" s="339" t="str">
        <f t="shared" ref="AA6:AA45" si="2">IF(Y6="","",VLOOKUP(Y6,grad2,4,TRUE))</f>
        <v/>
      </c>
      <c r="AB6" s="48"/>
      <c r="AC6" s="63"/>
      <c r="AD6" s="115"/>
      <c r="AE6" s="115"/>
      <c r="AF6" s="115"/>
      <c r="AG6" s="115"/>
      <c r="AH6" s="115"/>
      <c r="AI6" s="115"/>
    </row>
    <row r="7" spans="1:35" ht="15.75" customHeight="1" x14ac:dyDescent="0.5">
      <c r="A7" s="115"/>
      <c r="B7" s="62">
        <v>2</v>
      </c>
      <c r="C7" s="297" t="str">
        <f>IF(นักเรียน!C7="","",นักเรียน!C7)</f>
        <v/>
      </c>
      <c r="D7" s="646" t="str">
        <f>IF(นักเรียน!E7="","",นักเรียน!E7)</f>
        <v/>
      </c>
      <c r="E7" s="677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61" t="str">
        <f t="shared" si="0"/>
        <v/>
      </c>
      <c r="Y7" s="66" t="str">
        <f>IF(OR(นักเรียน!Q7="ออก",X7=""),"",ROUND(X7/$X$5*$Y$5,0))</f>
        <v/>
      </c>
      <c r="Z7" s="338" t="str">
        <f t="shared" si="1"/>
        <v/>
      </c>
      <c r="AA7" s="339" t="str">
        <f t="shared" si="2"/>
        <v/>
      </c>
      <c r="AB7" s="49"/>
      <c r="AC7" s="12"/>
      <c r="AD7" s="115"/>
      <c r="AE7" s="115"/>
      <c r="AF7" s="115"/>
      <c r="AG7" s="115"/>
      <c r="AH7" s="115"/>
      <c r="AI7" s="115"/>
    </row>
    <row r="8" spans="1:35" ht="15.75" customHeight="1" x14ac:dyDescent="0.5">
      <c r="A8" s="115"/>
      <c r="B8" s="62">
        <v>3</v>
      </c>
      <c r="C8" s="297" t="str">
        <f>IF(นักเรียน!C8="","",นักเรียน!C8)</f>
        <v/>
      </c>
      <c r="D8" s="646" t="str">
        <f>IF(นักเรียน!E8="","",นักเรียน!E8)</f>
        <v/>
      </c>
      <c r="E8" s="677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1" t="str">
        <f t="shared" si="0"/>
        <v/>
      </c>
      <c r="Y8" s="66" t="str">
        <f>IF(OR(นักเรียน!Q8="ออก",X8=""),"",ROUND(X8/$X$5*$Y$5,0))</f>
        <v/>
      </c>
      <c r="Z8" s="338" t="str">
        <f t="shared" si="1"/>
        <v/>
      </c>
      <c r="AA8" s="339" t="str">
        <f t="shared" si="2"/>
        <v/>
      </c>
      <c r="AB8" s="49"/>
      <c r="AC8" s="12"/>
      <c r="AD8" s="115"/>
      <c r="AE8" s="115"/>
      <c r="AF8" s="115"/>
      <c r="AG8" s="115"/>
      <c r="AH8" s="115"/>
      <c r="AI8" s="115"/>
    </row>
    <row r="9" spans="1:35" ht="15.75" customHeight="1" x14ac:dyDescent="0.5">
      <c r="A9" s="115"/>
      <c r="B9" s="62">
        <v>4</v>
      </c>
      <c r="C9" s="297" t="str">
        <f>IF(นักเรียน!C9="","",นักเรียน!C9)</f>
        <v/>
      </c>
      <c r="D9" s="646" t="str">
        <f>IF(นักเรียน!E9="","",นักเรียน!E9)</f>
        <v/>
      </c>
      <c r="E9" s="67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61" t="str">
        <f t="shared" si="0"/>
        <v/>
      </c>
      <c r="Y9" s="66" t="str">
        <f>IF(OR(นักเรียน!Q9="ออก",X9=""),"",ROUND(X9/$X$5*$Y$5,0))</f>
        <v/>
      </c>
      <c r="Z9" s="338" t="str">
        <f t="shared" si="1"/>
        <v/>
      </c>
      <c r="AA9" s="339" t="str">
        <f t="shared" si="2"/>
        <v/>
      </c>
      <c r="AB9" s="49"/>
      <c r="AC9" s="12"/>
      <c r="AD9" s="115"/>
      <c r="AE9" s="115"/>
      <c r="AF9" s="115"/>
      <c r="AG9" s="115"/>
      <c r="AH9" s="115"/>
      <c r="AI9" s="115"/>
    </row>
    <row r="10" spans="1:35" ht="15.75" customHeight="1" x14ac:dyDescent="0.5">
      <c r="A10" s="115"/>
      <c r="B10" s="61">
        <v>5</v>
      </c>
      <c r="C10" s="297" t="str">
        <f>IF(นักเรียน!C10="","",นักเรียน!C10)</f>
        <v/>
      </c>
      <c r="D10" s="646" t="str">
        <f>IF(นักเรียน!E10="","",นักเรียน!E10)</f>
        <v/>
      </c>
      <c r="E10" s="67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61" t="str">
        <f t="shared" si="0"/>
        <v/>
      </c>
      <c r="Y10" s="66" t="str">
        <f>IF(OR(นักเรียน!Q10="ออก",X10=""),"",ROUND(X10/$X$5*$Y$5,0))</f>
        <v/>
      </c>
      <c r="Z10" s="338" t="str">
        <f t="shared" si="1"/>
        <v/>
      </c>
      <c r="AA10" s="339" t="str">
        <f t="shared" si="2"/>
        <v/>
      </c>
      <c r="AB10" s="49"/>
      <c r="AC10" s="12"/>
      <c r="AD10" s="115"/>
      <c r="AE10" s="115"/>
      <c r="AF10" s="115"/>
      <c r="AG10" s="115"/>
      <c r="AH10" s="115"/>
      <c r="AI10" s="115"/>
    </row>
    <row r="11" spans="1:35" ht="15.75" customHeight="1" x14ac:dyDescent="0.5">
      <c r="A11" s="115"/>
      <c r="B11" s="62">
        <v>6</v>
      </c>
      <c r="C11" s="297" t="str">
        <f>IF(นักเรียน!C11="","",นักเรียน!C11)</f>
        <v/>
      </c>
      <c r="D11" s="646" t="str">
        <f>IF(นักเรียน!E11="","",นักเรียน!E11)</f>
        <v/>
      </c>
      <c r="E11" s="677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61" t="str">
        <f t="shared" si="0"/>
        <v/>
      </c>
      <c r="Y11" s="66" t="str">
        <f>IF(OR(นักเรียน!Q11="ออก",X11=""),"",ROUND(X11/$X$5*$Y$5,0))</f>
        <v/>
      </c>
      <c r="Z11" s="338" t="str">
        <f t="shared" si="1"/>
        <v/>
      </c>
      <c r="AA11" s="339" t="str">
        <f t="shared" si="2"/>
        <v/>
      </c>
      <c r="AB11" s="49"/>
      <c r="AC11" s="12"/>
      <c r="AD11" s="115"/>
      <c r="AE11" s="115"/>
      <c r="AF11" s="115"/>
      <c r="AG11" s="115"/>
      <c r="AH11" s="115"/>
      <c r="AI11" s="115"/>
    </row>
    <row r="12" spans="1:35" ht="15.75" customHeight="1" x14ac:dyDescent="0.5">
      <c r="A12" s="115"/>
      <c r="B12" s="62">
        <v>7</v>
      </c>
      <c r="C12" s="297" t="str">
        <f>IF(นักเรียน!C12="","",นักเรียน!C12)</f>
        <v/>
      </c>
      <c r="D12" s="646" t="str">
        <f>IF(นักเรียน!E12="","",นักเรียน!E12)</f>
        <v/>
      </c>
      <c r="E12" s="67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1" t="str">
        <f t="shared" si="0"/>
        <v/>
      </c>
      <c r="Y12" s="66" t="str">
        <f>IF(OR(นักเรียน!Q12="ออก",X12=""),"",ROUND(X12/$X$5*$Y$5,0))</f>
        <v/>
      </c>
      <c r="Z12" s="338" t="str">
        <f t="shared" si="1"/>
        <v/>
      </c>
      <c r="AA12" s="339" t="str">
        <f t="shared" si="2"/>
        <v/>
      </c>
      <c r="AB12" s="49"/>
      <c r="AC12" s="12"/>
      <c r="AD12" s="115"/>
      <c r="AE12" s="115"/>
      <c r="AF12" s="115"/>
      <c r="AG12" s="115"/>
      <c r="AH12" s="115"/>
      <c r="AI12" s="115"/>
    </row>
    <row r="13" spans="1:35" ht="15.75" customHeight="1" x14ac:dyDescent="0.5">
      <c r="A13" s="115"/>
      <c r="B13" s="62">
        <v>8</v>
      </c>
      <c r="C13" s="297" t="str">
        <f>IF(นักเรียน!C13="","",นักเรียน!C13)</f>
        <v/>
      </c>
      <c r="D13" s="646" t="str">
        <f>IF(นักเรียน!E13="","",นักเรียน!E13)</f>
        <v/>
      </c>
      <c r="E13" s="677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1" t="str">
        <f t="shared" si="0"/>
        <v/>
      </c>
      <c r="Y13" s="66" t="str">
        <f>IF(OR(นักเรียน!Q13="ออก",X13=""),"",ROUND(X13/$X$5*$Y$5,0))</f>
        <v/>
      </c>
      <c r="Z13" s="338" t="str">
        <f t="shared" si="1"/>
        <v/>
      </c>
      <c r="AA13" s="339" t="str">
        <f t="shared" si="2"/>
        <v/>
      </c>
      <c r="AB13" s="49"/>
      <c r="AC13" s="12"/>
      <c r="AD13" s="115"/>
      <c r="AE13" s="115"/>
      <c r="AF13" s="115"/>
      <c r="AG13" s="115"/>
      <c r="AH13" s="115"/>
      <c r="AI13" s="115"/>
    </row>
    <row r="14" spans="1:35" ht="15.75" customHeight="1" x14ac:dyDescent="0.5">
      <c r="A14" s="115"/>
      <c r="B14" s="61">
        <v>9</v>
      </c>
      <c r="C14" s="297" t="str">
        <f>IF(นักเรียน!C14="","",นักเรียน!C14)</f>
        <v/>
      </c>
      <c r="D14" s="646" t="str">
        <f>IF(นักเรียน!E14="","",นักเรียน!E14)</f>
        <v/>
      </c>
      <c r="E14" s="677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1" t="str">
        <f t="shared" si="0"/>
        <v/>
      </c>
      <c r="Y14" s="66" t="str">
        <f>IF(OR(นักเรียน!Q14="ออก",X14=""),"",ROUND(X14/$X$5*$Y$5,0))</f>
        <v/>
      </c>
      <c r="Z14" s="338" t="str">
        <f t="shared" si="1"/>
        <v/>
      </c>
      <c r="AA14" s="339" t="str">
        <f t="shared" si="2"/>
        <v/>
      </c>
      <c r="AB14" s="49"/>
      <c r="AC14" s="12"/>
      <c r="AD14" s="115"/>
      <c r="AE14" s="115"/>
      <c r="AF14" s="115"/>
      <c r="AG14" s="115"/>
      <c r="AH14" s="115"/>
      <c r="AI14" s="115"/>
    </row>
    <row r="15" spans="1:35" ht="15.75" customHeight="1" x14ac:dyDescent="0.5">
      <c r="A15" s="115"/>
      <c r="B15" s="62">
        <v>10</v>
      </c>
      <c r="C15" s="297" t="str">
        <f>IF(นักเรียน!C15="","",นักเรียน!C15)</f>
        <v/>
      </c>
      <c r="D15" s="646" t="str">
        <f>IF(นักเรียน!E15="","",นักเรียน!E15)</f>
        <v/>
      </c>
      <c r="E15" s="677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61" t="str">
        <f t="shared" si="0"/>
        <v/>
      </c>
      <c r="Y15" s="66" t="str">
        <f>IF(OR(นักเรียน!Q15="ออก",X15=""),"",ROUND(X15/$X$5*$Y$5,0))</f>
        <v/>
      </c>
      <c r="Z15" s="338" t="str">
        <f t="shared" si="1"/>
        <v/>
      </c>
      <c r="AA15" s="339" t="str">
        <f t="shared" si="2"/>
        <v/>
      </c>
      <c r="AB15" s="49"/>
      <c r="AC15" s="12"/>
      <c r="AD15" s="115"/>
      <c r="AE15" s="115"/>
      <c r="AF15" s="115"/>
      <c r="AG15" s="115"/>
      <c r="AH15" s="115"/>
      <c r="AI15" s="115"/>
    </row>
    <row r="16" spans="1:35" ht="15.75" customHeight="1" x14ac:dyDescent="0.5">
      <c r="A16" s="115"/>
      <c r="B16" s="62">
        <v>11</v>
      </c>
      <c r="C16" s="297" t="str">
        <f>IF(นักเรียน!C16="","",นักเรียน!C16)</f>
        <v/>
      </c>
      <c r="D16" s="646" t="str">
        <f>IF(นักเรียน!E16="","",นักเรียน!E16)</f>
        <v/>
      </c>
      <c r="E16" s="677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61" t="str">
        <f t="shared" si="0"/>
        <v/>
      </c>
      <c r="Y16" s="66" t="str">
        <f>IF(OR(นักเรียน!Q16="ออก",X16=""),"",ROUND(X16/$X$5*$Y$5,0))</f>
        <v/>
      </c>
      <c r="Z16" s="338" t="str">
        <f t="shared" si="1"/>
        <v/>
      </c>
      <c r="AA16" s="339" t="str">
        <f t="shared" si="2"/>
        <v/>
      </c>
      <c r="AB16" s="49"/>
      <c r="AC16" s="12"/>
      <c r="AD16" s="115"/>
      <c r="AE16" s="115"/>
      <c r="AF16" s="115"/>
      <c r="AG16" s="115"/>
      <c r="AH16" s="115"/>
      <c r="AI16" s="115"/>
    </row>
    <row r="17" spans="1:35" ht="15.75" customHeight="1" x14ac:dyDescent="0.5">
      <c r="A17" s="115"/>
      <c r="B17" s="62">
        <v>12</v>
      </c>
      <c r="C17" s="297" t="str">
        <f>IF(นักเรียน!C17="","",นักเรียน!C17)</f>
        <v/>
      </c>
      <c r="D17" s="646" t="str">
        <f>IF(นักเรียน!E17="","",นักเรียน!E17)</f>
        <v/>
      </c>
      <c r="E17" s="677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61" t="str">
        <f t="shared" si="0"/>
        <v/>
      </c>
      <c r="Y17" s="66" t="str">
        <f>IF(OR(นักเรียน!Q17="ออก",X17=""),"",ROUND(X17/$X$5*$Y$5,0))</f>
        <v/>
      </c>
      <c r="Z17" s="338" t="str">
        <f t="shared" si="1"/>
        <v/>
      </c>
      <c r="AA17" s="339" t="str">
        <f t="shared" si="2"/>
        <v/>
      </c>
      <c r="AB17" s="49"/>
      <c r="AC17" s="12"/>
      <c r="AD17" s="115"/>
      <c r="AE17" s="115"/>
      <c r="AF17" s="115"/>
      <c r="AG17" s="115"/>
      <c r="AH17" s="115"/>
      <c r="AI17" s="115"/>
    </row>
    <row r="18" spans="1:35" ht="15.75" customHeight="1" x14ac:dyDescent="0.5">
      <c r="A18" s="115"/>
      <c r="B18" s="61">
        <v>13</v>
      </c>
      <c r="C18" s="297" t="str">
        <f>IF(นักเรียน!C18="","",นักเรียน!C18)</f>
        <v/>
      </c>
      <c r="D18" s="646" t="str">
        <f>IF(นักเรียน!E18="","",นักเรียน!E18)</f>
        <v/>
      </c>
      <c r="E18" s="677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1" t="str">
        <f t="shared" si="0"/>
        <v/>
      </c>
      <c r="Y18" s="66" t="str">
        <f>IF(OR(นักเรียน!Q18="ออก",X18=""),"",ROUND(X18/$X$5*$Y$5,0))</f>
        <v/>
      </c>
      <c r="Z18" s="338" t="str">
        <f t="shared" si="1"/>
        <v/>
      </c>
      <c r="AA18" s="339" t="str">
        <f t="shared" si="2"/>
        <v/>
      </c>
      <c r="AB18" s="49"/>
      <c r="AC18" s="12"/>
      <c r="AD18" s="115"/>
      <c r="AE18" s="115"/>
      <c r="AF18" s="115"/>
      <c r="AG18" s="115"/>
      <c r="AH18" s="115"/>
      <c r="AI18" s="115"/>
    </row>
    <row r="19" spans="1:35" ht="15.75" customHeight="1" x14ac:dyDescent="0.5">
      <c r="A19" s="115"/>
      <c r="B19" s="62">
        <v>14</v>
      </c>
      <c r="C19" s="297" t="str">
        <f>IF(นักเรียน!C19="","",นักเรียน!C19)</f>
        <v/>
      </c>
      <c r="D19" s="646" t="str">
        <f>IF(นักเรียน!E19="","",นักเรียน!E19)</f>
        <v/>
      </c>
      <c r="E19" s="677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61" t="str">
        <f t="shared" si="0"/>
        <v/>
      </c>
      <c r="Y19" s="66" t="str">
        <f>IF(OR(นักเรียน!Q19="ออก",X19=""),"",ROUND(X19/$X$5*$Y$5,0))</f>
        <v/>
      </c>
      <c r="Z19" s="338" t="str">
        <f t="shared" si="1"/>
        <v/>
      </c>
      <c r="AA19" s="339" t="str">
        <f t="shared" si="2"/>
        <v/>
      </c>
      <c r="AB19" s="49"/>
      <c r="AC19" s="12"/>
      <c r="AD19" s="115"/>
      <c r="AE19" s="115"/>
      <c r="AF19" s="115"/>
      <c r="AG19" s="115"/>
      <c r="AH19" s="115"/>
      <c r="AI19" s="115"/>
    </row>
    <row r="20" spans="1:35" ht="15.75" customHeight="1" x14ac:dyDescent="0.5">
      <c r="A20" s="115"/>
      <c r="B20" s="62">
        <v>15</v>
      </c>
      <c r="C20" s="297" t="str">
        <f>IF(นักเรียน!C20="","",นักเรียน!C20)</f>
        <v/>
      </c>
      <c r="D20" s="646" t="str">
        <f>IF(นักเรียน!E20="","",นักเรียน!E20)</f>
        <v/>
      </c>
      <c r="E20" s="677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1" t="str">
        <f t="shared" si="0"/>
        <v/>
      </c>
      <c r="Y20" s="66" t="str">
        <f>IF(OR(นักเรียน!Q20="ออก",X20=""),"",ROUND(X20/$X$5*$Y$5,0))</f>
        <v/>
      </c>
      <c r="Z20" s="338" t="str">
        <f t="shared" si="1"/>
        <v/>
      </c>
      <c r="AA20" s="339" t="str">
        <f t="shared" si="2"/>
        <v/>
      </c>
      <c r="AB20" s="49"/>
      <c r="AC20" s="12"/>
      <c r="AD20" s="115"/>
      <c r="AE20" s="115"/>
      <c r="AF20" s="115"/>
      <c r="AG20" s="115"/>
      <c r="AH20" s="115"/>
      <c r="AI20" s="115"/>
    </row>
    <row r="21" spans="1:35" ht="15.75" customHeight="1" x14ac:dyDescent="0.5">
      <c r="A21" s="115"/>
      <c r="B21" s="62">
        <v>16</v>
      </c>
      <c r="C21" s="297" t="str">
        <f>IF(นักเรียน!C21="","",นักเรียน!C21)</f>
        <v/>
      </c>
      <c r="D21" s="646" t="str">
        <f>IF(นักเรียน!E21="","",นักเรียน!E21)</f>
        <v/>
      </c>
      <c r="E21" s="677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1" t="str">
        <f t="shared" si="0"/>
        <v/>
      </c>
      <c r="Y21" s="66" t="str">
        <f>IF(OR(นักเรียน!Q21="ออก",X21=""),"",ROUND(X21/$X$5*$Y$5,0))</f>
        <v/>
      </c>
      <c r="Z21" s="338" t="str">
        <f t="shared" si="1"/>
        <v/>
      </c>
      <c r="AA21" s="339" t="str">
        <f t="shared" si="2"/>
        <v/>
      </c>
      <c r="AB21" s="49"/>
      <c r="AC21" s="12"/>
      <c r="AD21" s="115"/>
      <c r="AE21" s="115"/>
      <c r="AF21" s="115"/>
      <c r="AG21" s="115"/>
      <c r="AH21" s="115"/>
      <c r="AI21" s="115"/>
    </row>
    <row r="22" spans="1:35" ht="15.75" customHeight="1" x14ac:dyDescent="0.5">
      <c r="A22" s="115"/>
      <c r="B22" s="61">
        <v>17</v>
      </c>
      <c r="C22" s="297" t="str">
        <f>IF(นักเรียน!C22="","",นักเรียน!C22)</f>
        <v/>
      </c>
      <c r="D22" s="646" t="str">
        <f>IF(นักเรียน!E22="","",นักเรียน!E22)</f>
        <v/>
      </c>
      <c r="E22" s="677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1" t="str">
        <f t="shared" si="0"/>
        <v/>
      </c>
      <c r="Y22" s="66" t="str">
        <f>IF(OR(นักเรียน!Q22="ออก",X22=""),"",ROUND(X22/$X$5*$Y$5,0))</f>
        <v/>
      </c>
      <c r="Z22" s="338" t="str">
        <f t="shared" si="1"/>
        <v/>
      </c>
      <c r="AA22" s="339" t="str">
        <f t="shared" si="2"/>
        <v/>
      </c>
      <c r="AB22" s="49"/>
      <c r="AC22" s="12"/>
      <c r="AD22" s="115"/>
      <c r="AE22" s="115"/>
      <c r="AF22" s="115"/>
      <c r="AG22" s="115"/>
      <c r="AH22" s="115"/>
      <c r="AI22" s="115"/>
    </row>
    <row r="23" spans="1:35" ht="15.75" customHeight="1" x14ac:dyDescent="0.5">
      <c r="A23" s="115"/>
      <c r="B23" s="62">
        <v>18</v>
      </c>
      <c r="C23" s="297" t="str">
        <f>IF(นักเรียน!C23="","",นักเรียน!C23)</f>
        <v/>
      </c>
      <c r="D23" s="646" t="str">
        <f>IF(นักเรียน!E23="","",นักเรียน!E23)</f>
        <v/>
      </c>
      <c r="E23" s="677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1" t="str">
        <f t="shared" si="0"/>
        <v/>
      </c>
      <c r="Y23" s="66" t="str">
        <f>IF(OR(นักเรียน!Q23="ออก",X23=""),"",ROUND(X23/$X$5*$Y$5,0))</f>
        <v/>
      </c>
      <c r="Z23" s="338" t="str">
        <f t="shared" si="1"/>
        <v/>
      </c>
      <c r="AA23" s="339" t="str">
        <f t="shared" si="2"/>
        <v/>
      </c>
      <c r="AB23" s="49"/>
      <c r="AC23" s="12"/>
      <c r="AD23" s="115"/>
      <c r="AE23" s="115"/>
      <c r="AF23" s="115"/>
      <c r="AG23" s="115"/>
      <c r="AH23" s="115"/>
      <c r="AI23" s="115"/>
    </row>
    <row r="24" spans="1:35" ht="15.75" customHeight="1" x14ac:dyDescent="0.5">
      <c r="A24" s="115"/>
      <c r="B24" s="62">
        <v>19</v>
      </c>
      <c r="C24" s="297" t="str">
        <f>IF(นักเรียน!C24="","",นักเรียน!C24)</f>
        <v/>
      </c>
      <c r="D24" s="646" t="str">
        <f>IF(นักเรียน!E24="","",นักเรียน!E24)</f>
        <v/>
      </c>
      <c r="E24" s="677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1" t="str">
        <f t="shared" si="0"/>
        <v/>
      </c>
      <c r="Y24" s="66" t="str">
        <f>IF(OR(นักเรียน!Q24="ออก",X24=""),"",ROUND(X24/$X$5*$Y$5,0))</f>
        <v/>
      </c>
      <c r="Z24" s="338" t="str">
        <f t="shared" si="1"/>
        <v/>
      </c>
      <c r="AA24" s="339" t="str">
        <f t="shared" si="2"/>
        <v/>
      </c>
      <c r="AB24" s="49"/>
      <c r="AC24" s="12"/>
      <c r="AD24" s="115"/>
      <c r="AE24" s="115"/>
      <c r="AF24" s="115"/>
      <c r="AG24" s="115"/>
      <c r="AH24" s="115"/>
      <c r="AI24" s="115"/>
    </row>
    <row r="25" spans="1:35" ht="15.75" customHeight="1" x14ac:dyDescent="0.5">
      <c r="A25" s="115"/>
      <c r="B25" s="62">
        <v>20</v>
      </c>
      <c r="C25" s="297" t="str">
        <f>IF(นักเรียน!C25="","",นักเรียน!C25)</f>
        <v/>
      </c>
      <c r="D25" s="646" t="str">
        <f>IF(นักเรียน!E25="","",นักเรียน!E25)</f>
        <v/>
      </c>
      <c r="E25" s="67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1" t="str">
        <f t="shared" si="0"/>
        <v/>
      </c>
      <c r="Y25" s="66" t="str">
        <f>IF(OR(นักเรียน!Q25="ออก",X25=""),"",ROUND(X25/$X$5*$Y$5,0))</f>
        <v/>
      </c>
      <c r="Z25" s="338" t="str">
        <f t="shared" si="1"/>
        <v/>
      </c>
      <c r="AA25" s="339" t="str">
        <f t="shared" si="2"/>
        <v/>
      </c>
      <c r="AB25" s="49"/>
      <c r="AC25" s="12"/>
      <c r="AD25" s="115"/>
      <c r="AE25" s="115"/>
      <c r="AF25" s="115"/>
      <c r="AG25" s="115"/>
      <c r="AH25" s="115"/>
      <c r="AI25" s="115"/>
    </row>
    <row r="26" spans="1:35" ht="15.75" customHeight="1" x14ac:dyDescent="0.5">
      <c r="A26" s="115"/>
      <c r="B26" s="61">
        <v>21</v>
      </c>
      <c r="C26" s="297" t="str">
        <f>IF(นักเรียน!C26="","",นักเรียน!C26)</f>
        <v/>
      </c>
      <c r="D26" s="646" t="str">
        <f>IF(นักเรียน!E26="","",นักเรียน!E26)</f>
        <v/>
      </c>
      <c r="E26" s="677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1" t="str">
        <f t="shared" si="0"/>
        <v/>
      </c>
      <c r="Y26" s="66" t="str">
        <f>IF(OR(นักเรียน!Q26="ออก",X26=""),"",ROUND(X26/$X$5*$Y$5,0))</f>
        <v/>
      </c>
      <c r="Z26" s="338" t="str">
        <f t="shared" si="1"/>
        <v/>
      </c>
      <c r="AA26" s="339" t="str">
        <f t="shared" si="2"/>
        <v/>
      </c>
      <c r="AB26" s="49"/>
      <c r="AC26" s="12"/>
      <c r="AD26" s="115"/>
      <c r="AE26" s="115"/>
      <c r="AF26" s="115"/>
      <c r="AG26" s="115"/>
      <c r="AH26" s="115"/>
      <c r="AI26" s="115"/>
    </row>
    <row r="27" spans="1:35" ht="15.75" customHeight="1" x14ac:dyDescent="0.5">
      <c r="A27" s="115"/>
      <c r="B27" s="62">
        <v>22</v>
      </c>
      <c r="C27" s="297" t="str">
        <f>IF(นักเรียน!C27="","",นักเรียน!C27)</f>
        <v/>
      </c>
      <c r="D27" s="646" t="str">
        <f>IF(นักเรียน!E27="","",นักเรียน!E27)</f>
        <v/>
      </c>
      <c r="E27" s="677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61" t="str">
        <f t="shared" si="0"/>
        <v/>
      </c>
      <c r="Y27" s="66" t="str">
        <f>IF(OR(นักเรียน!Q27="ออก",X27=""),"",ROUND(X27/$X$5*$Y$5,0))</f>
        <v/>
      </c>
      <c r="Z27" s="338" t="str">
        <f t="shared" si="1"/>
        <v/>
      </c>
      <c r="AA27" s="339" t="str">
        <f t="shared" si="2"/>
        <v/>
      </c>
      <c r="AB27" s="49"/>
      <c r="AC27" s="12"/>
      <c r="AD27" s="115"/>
      <c r="AE27" s="115"/>
      <c r="AF27" s="115"/>
      <c r="AG27" s="115"/>
      <c r="AH27" s="115"/>
      <c r="AI27" s="115"/>
    </row>
    <row r="28" spans="1:35" ht="15.75" customHeight="1" x14ac:dyDescent="0.5">
      <c r="A28" s="115"/>
      <c r="B28" s="62">
        <v>23</v>
      </c>
      <c r="C28" s="297" t="str">
        <f>IF(นักเรียน!C28="","",นักเรียน!C28)</f>
        <v/>
      </c>
      <c r="D28" s="646" t="str">
        <f>IF(นักเรียน!E28="","",นักเรียน!E28)</f>
        <v/>
      </c>
      <c r="E28" s="677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61" t="str">
        <f t="shared" si="0"/>
        <v/>
      </c>
      <c r="Y28" s="66" t="str">
        <f>IF(OR(นักเรียน!Q28="ออก",X28=""),"",ROUND(X28/$X$5*$Y$5,0))</f>
        <v/>
      </c>
      <c r="Z28" s="338" t="str">
        <f t="shared" si="1"/>
        <v/>
      </c>
      <c r="AA28" s="339" t="str">
        <f t="shared" si="2"/>
        <v/>
      </c>
      <c r="AB28" s="49"/>
      <c r="AC28" s="12"/>
      <c r="AD28" s="115"/>
      <c r="AE28" s="115"/>
      <c r="AF28" s="115"/>
      <c r="AG28" s="115"/>
      <c r="AH28" s="115"/>
      <c r="AI28" s="115"/>
    </row>
    <row r="29" spans="1:35" ht="15.75" customHeight="1" x14ac:dyDescent="0.5">
      <c r="A29" s="115"/>
      <c r="B29" s="62">
        <v>24</v>
      </c>
      <c r="C29" s="297" t="str">
        <f>IF(นักเรียน!C29="","",นักเรียน!C29)</f>
        <v/>
      </c>
      <c r="D29" s="646" t="str">
        <f>IF(นักเรียน!E29="","",นักเรียน!E29)</f>
        <v/>
      </c>
      <c r="E29" s="677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61" t="str">
        <f t="shared" si="0"/>
        <v/>
      </c>
      <c r="Y29" s="66" t="str">
        <f>IF(OR(นักเรียน!Q29="ออก",X29=""),"",ROUND(X29/$X$5*$Y$5,0))</f>
        <v/>
      </c>
      <c r="Z29" s="338" t="str">
        <f t="shared" si="1"/>
        <v/>
      </c>
      <c r="AA29" s="339" t="str">
        <f t="shared" si="2"/>
        <v/>
      </c>
      <c r="AB29" s="49"/>
      <c r="AC29" s="12"/>
      <c r="AD29" s="115"/>
      <c r="AE29" s="115"/>
      <c r="AF29" s="115"/>
      <c r="AG29" s="115"/>
      <c r="AH29" s="115"/>
      <c r="AI29" s="115"/>
    </row>
    <row r="30" spans="1:35" ht="15.75" customHeight="1" x14ac:dyDescent="0.5">
      <c r="A30" s="115"/>
      <c r="B30" s="61">
        <v>25</v>
      </c>
      <c r="C30" s="297" t="str">
        <f>IF(นักเรียน!C30="","",นักเรียน!C30)</f>
        <v/>
      </c>
      <c r="D30" s="646" t="str">
        <f>IF(นักเรียน!E30="","",นักเรียน!E30)</f>
        <v/>
      </c>
      <c r="E30" s="677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61" t="str">
        <f t="shared" si="0"/>
        <v/>
      </c>
      <c r="Y30" s="66" t="str">
        <f>IF(OR(นักเรียน!Q30="ออก",X30=""),"",ROUND(X30/$X$5*$Y$5,0))</f>
        <v/>
      </c>
      <c r="Z30" s="338" t="str">
        <f t="shared" si="1"/>
        <v/>
      </c>
      <c r="AA30" s="339" t="str">
        <f t="shared" si="2"/>
        <v/>
      </c>
      <c r="AB30" s="49"/>
      <c r="AC30" s="12"/>
      <c r="AD30" s="115"/>
      <c r="AE30" s="115"/>
      <c r="AF30" s="115"/>
      <c r="AG30" s="115"/>
      <c r="AH30" s="115"/>
      <c r="AI30" s="115"/>
    </row>
    <row r="31" spans="1:35" ht="15.75" customHeight="1" x14ac:dyDescent="0.5">
      <c r="A31" s="115"/>
      <c r="B31" s="62">
        <v>26</v>
      </c>
      <c r="C31" s="297" t="str">
        <f>IF(นักเรียน!C31="","",นักเรียน!C31)</f>
        <v/>
      </c>
      <c r="D31" s="646" t="str">
        <f>IF(นักเรียน!E31="","",นักเรียน!E31)</f>
        <v/>
      </c>
      <c r="E31" s="677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61" t="str">
        <f t="shared" si="0"/>
        <v/>
      </c>
      <c r="Y31" s="66" t="str">
        <f>IF(OR(นักเรียน!Q31="ออก",X31=""),"",ROUND(X31/$X$5*$Y$5,0))</f>
        <v/>
      </c>
      <c r="Z31" s="338" t="str">
        <f t="shared" si="1"/>
        <v/>
      </c>
      <c r="AA31" s="339" t="str">
        <f t="shared" si="2"/>
        <v/>
      </c>
      <c r="AB31" s="49"/>
      <c r="AC31" s="12"/>
      <c r="AD31" s="115"/>
      <c r="AE31" s="115"/>
      <c r="AF31" s="115"/>
      <c r="AG31" s="115"/>
      <c r="AH31" s="115"/>
      <c r="AI31" s="115"/>
    </row>
    <row r="32" spans="1:35" ht="15.75" customHeight="1" x14ac:dyDescent="0.5">
      <c r="A32" s="115"/>
      <c r="B32" s="62">
        <v>27</v>
      </c>
      <c r="C32" s="297" t="str">
        <f>IF(นักเรียน!C32="","",นักเรียน!C32)</f>
        <v/>
      </c>
      <c r="D32" s="646" t="str">
        <f>IF(นักเรียน!E32="","",นักเรียน!E32)</f>
        <v/>
      </c>
      <c r="E32" s="677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61" t="str">
        <f t="shared" si="0"/>
        <v/>
      </c>
      <c r="Y32" s="66" t="str">
        <f>IF(OR(นักเรียน!Q32="ออก",X32=""),"",ROUND(X32/$X$5*$Y$5,0))</f>
        <v/>
      </c>
      <c r="Z32" s="338" t="str">
        <f t="shared" si="1"/>
        <v/>
      </c>
      <c r="AA32" s="339" t="str">
        <f t="shared" si="2"/>
        <v/>
      </c>
      <c r="AB32" s="49"/>
      <c r="AC32" s="12"/>
      <c r="AD32" s="115"/>
      <c r="AE32" s="115"/>
      <c r="AF32" s="115"/>
      <c r="AG32" s="115"/>
      <c r="AH32" s="115"/>
      <c r="AI32" s="115"/>
    </row>
    <row r="33" spans="1:35" ht="15.75" customHeight="1" x14ac:dyDescent="0.5">
      <c r="A33" s="115"/>
      <c r="B33" s="62">
        <v>28</v>
      </c>
      <c r="C33" s="297" t="str">
        <f>IF(นักเรียน!C33="","",นักเรียน!C33)</f>
        <v/>
      </c>
      <c r="D33" s="646" t="str">
        <f>IF(นักเรียน!E33="","",นักเรียน!E33)</f>
        <v/>
      </c>
      <c r="E33" s="677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61" t="str">
        <f t="shared" si="0"/>
        <v/>
      </c>
      <c r="Y33" s="66" t="str">
        <f>IF(OR(นักเรียน!Q33="ออก",X33=""),"",ROUND(X33/$X$5*$Y$5,0))</f>
        <v/>
      </c>
      <c r="Z33" s="338" t="str">
        <f t="shared" si="1"/>
        <v/>
      </c>
      <c r="AA33" s="339" t="str">
        <f t="shared" si="2"/>
        <v/>
      </c>
      <c r="AB33" s="49"/>
      <c r="AC33" s="12"/>
      <c r="AD33" s="115"/>
      <c r="AE33" s="115"/>
      <c r="AF33" s="115"/>
      <c r="AG33" s="115"/>
      <c r="AH33" s="115"/>
      <c r="AI33" s="115"/>
    </row>
    <row r="34" spans="1:35" ht="15.75" customHeight="1" x14ac:dyDescent="0.5">
      <c r="A34" s="115"/>
      <c r="B34" s="61">
        <v>29</v>
      </c>
      <c r="C34" s="297" t="str">
        <f>IF(นักเรียน!C34="","",นักเรียน!C34)</f>
        <v/>
      </c>
      <c r="D34" s="646" t="str">
        <f>IF(นักเรียน!E34="","",นักเรียน!E34)</f>
        <v/>
      </c>
      <c r="E34" s="677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61" t="str">
        <f t="shared" si="0"/>
        <v/>
      </c>
      <c r="Y34" s="66" t="str">
        <f>IF(OR(นักเรียน!Q34="ออก",X34=""),"",ROUND(X34/$X$5*$Y$5,0))</f>
        <v/>
      </c>
      <c r="Z34" s="338" t="str">
        <f t="shared" si="1"/>
        <v/>
      </c>
      <c r="AA34" s="339" t="str">
        <f t="shared" si="2"/>
        <v/>
      </c>
      <c r="AB34" s="49"/>
      <c r="AC34" s="12"/>
      <c r="AD34" s="115"/>
      <c r="AE34" s="115"/>
      <c r="AF34" s="115"/>
      <c r="AG34" s="115"/>
      <c r="AH34" s="115"/>
      <c r="AI34" s="115"/>
    </row>
    <row r="35" spans="1:35" ht="15.75" customHeight="1" x14ac:dyDescent="0.5">
      <c r="A35" s="115"/>
      <c r="B35" s="62">
        <v>30</v>
      </c>
      <c r="C35" s="297" t="str">
        <f>IF(นักเรียน!C35="","",นักเรียน!C35)</f>
        <v/>
      </c>
      <c r="D35" s="646" t="str">
        <f>IF(นักเรียน!E35="","",นักเรียน!E35)</f>
        <v/>
      </c>
      <c r="E35" s="677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61" t="str">
        <f t="shared" si="0"/>
        <v/>
      </c>
      <c r="Y35" s="66" t="str">
        <f>IF(OR(นักเรียน!Q35="ออก",X35=""),"",ROUND(X35/$X$5*$Y$5,0))</f>
        <v/>
      </c>
      <c r="Z35" s="338" t="str">
        <f t="shared" si="1"/>
        <v/>
      </c>
      <c r="AA35" s="339" t="str">
        <f t="shared" si="2"/>
        <v/>
      </c>
      <c r="AB35" s="49"/>
      <c r="AC35" s="12"/>
      <c r="AD35" s="115"/>
      <c r="AE35" s="115"/>
      <c r="AF35" s="115"/>
      <c r="AG35" s="115"/>
      <c r="AH35" s="115"/>
      <c r="AI35" s="115"/>
    </row>
    <row r="36" spans="1:35" ht="15.75" customHeight="1" x14ac:dyDescent="0.5">
      <c r="A36" s="115"/>
      <c r="B36" s="62">
        <v>31</v>
      </c>
      <c r="C36" s="297" t="str">
        <f>IF(นักเรียน!C36="","",นักเรียน!C36)</f>
        <v/>
      </c>
      <c r="D36" s="646" t="str">
        <f>IF(นักเรียน!E36="","",นักเรียน!E36)</f>
        <v/>
      </c>
      <c r="E36" s="677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61" t="str">
        <f t="shared" si="0"/>
        <v/>
      </c>
      <c r="Y36" s="66" t="str">
        <f>IF(OR(นักเรียน!Q36="ออก",X36=""),"",ROUND(X36/$X$5*$Y$5,0))</f>
        <v/>
      </c>
      <c r="Z36" s="338" t="str">
        <f t="shared" si="1"/>
        <v/>
      </c>
      <c r="AA36" s="339" t="str">
        <f t="shared" si="2"/>
        <v/>
      </c>
      <c r="AB36" s="49"/>
      <c r="AC36" s="12"/>
      <c r="AD36" s="115"/>
      <c r="AE36" s="115"/>
      <c r="AF36" s="115"/>
      <c r="AG36" s="115"/>
      <c r="AH36" s="115"/>
      <c r="AI36" s="115"/>
    </row>
    <row r="37" spans="1:35" ht="15.75" customHeight="1" x14ac:dyDescent="0.5">
      <c r="A37" s="115"/>
      <c r="B37" s="62">
        <v>32</v>
      </c>
      <c r="C37" s="297" t="str">
        <f>IF(นักเรียน!C37="","",นักเรียน!C37)</f>
        <v/>
      </c>
      <c r="D37" s="646" t="str">
        <f>IF(นักเรียน!E37="","",นักเรียน!E37)</f>
        <v/>
      </c>
      <c r="E37" s="677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61" t="str">
        <f t="shared" ref="X37:X55" si="3">IF(SUM(F37:W37),SUM(F37:W37),"")</f>
        <v/>
      </c>
      <c r="Y37" s="66" t="str">
        <f>IF(OR(นักเรียน!Q37="ออก",X37=""),"",ROUND(X37/$X$5*$Y$5,0))</f>
        <v/>
      </c>
      <c r="Z37" s="338" t="str">
        <f t="shared" si="1"/>
        <v/>
      </c>
      <c r="AA37" s="339" t="str">
        <f t="shared" si="2"/>
        <v/>
      </c>
      <c r="AB37" s="49"/>
      <c r="AC37" s="12"/>
      <c r="AD37" s="115"/>
      <c r="AE37" s="115"/>
      <c r="AF37" s="115"/>
      <c r="AG37" s="115"/>
      <c r="AH37" s="115"/>
      <c r="AI37" s="115"/>
    </row>
    <row r="38" spans="1:35" ht="15.75" customHeight="1" x14ac:dyDescent="0.5">
      <c r="A38" s="115"/>
      <c r="B38" s="62">
        <v>33</v>
      </c>
      <c r="C38" s="297" t="str">
        <f>IF(นักเรียน!C38="","",นักเรียน!C38)</f>
        <v/>
      </c>
      <c r="D38" s="646" t="str">
        <f>IF(นักเรียน!E38="","",นักเรียน!E38)</f>
        <v/>
      </c>
      <c r="E38" s="67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61" t="str">
        <f t="shared" si="3"/>
        <v/>
      </c>
      <c r="Y38" s="66" t="str">
        <f>IF(OR(นักเรียน!Q38="ออก",X38=""),"",ROUND(X38/$X$5*$Y$5,0))</f>
        <v/>
      </c>
      <c r="Z38" s="338" t="str">
        <f t="shared" si="1"/>
        <v/>
      </c>
      <c r="AA38" s="339" t="str">
        <f t="shared" si="2"/>
        <v/>
      </c>
      <c r="AB38" s="49"/>
      <c r="AC38" s="12"/>
      <c r="AD38" s="115"/>
      <c r="AE38" s="115"/>
      <c r="AF38" s="115"/>
      <c r="AG38" s="115"/>
      <c r="AH38" s="115"/>
      <c r="AI38" s="115"/>
    </row>
    <row r="39" spans="1:35" ht="15.75" customHeight="1" x14ac:dyDescent="0.5">
      <c r="A39" s="115"/>
      <c r="B39" s="62">
        <v>34</v>
      </c>
      <c r="C39" s="297" t="str">
        <f>IF(นักเรียน!C39="","",นักเรียน!C39)</f>
        <v/>
      </c>
      <c r="D39" s="646" t="str">
        <f>IF(นักเรียน!E39="","",นักเรียน!E39)</f>
        <v/>
      </c>
      <c r="E39" s="67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61" t="str">
        <f t="shared" si="3"/>
        <v/>
      </c>
      <c r="Y39" s="66" t="str">
        <f>IF(OR(นักเรียน!Q39="ออก",X39=""),"",ROUND(X39/$X$5*$Y$5,0))</f>
        <v/>
      </c>
      <c r="Z39" s="338" t="str">
        <f t="shared" si="1"/>
        <v/>
      </c>
      <c r="AA39" s="339" t="str">
        <f t="shared" si="2"/>
        <v/>
      </c>
      <c r="AB39" s="49"/>
      <c r="AC39" s="12"/>
      <c r="AD39" s="115"/>
      <c r="AE39" s="115"/>
      <c r="AF39" s="115"/>
      <c r="AG39" s="115"/>
      <c r="AH39" s="115"/>
      <c r="AI39" s="115"/>
    </row>
    <row r="40" spans="1:35" ht="15.75" customHeight="1" x14ac:dyDescent="0.5">
      <c r="A40" s="115"/>
      <c r="B40" s="62">
        <v>35</v>
      </c>
      <c r="C40" s="297" t="str">
        <f>IF(นักเรียน!C40="","",นักเรียน!C40)</f>
        <v/>
      </c>
      <c r="D40" s="646" t="str">
        <f>IF(นักเรียน!E40="","",นักเรียน!E40)</f>
        <v/>
      </c>
      <c r="E40" s="677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61" t="str">
        <f t="shared" si="3"/>
        <v/>
      </c>
      <c r="Y40" s="66" t="str">
        <f>IF(OR(นักเรียน!Q40="ออก",X40=""),"",ROUND(X40/$X$5*$Y$5,0))</f>
        <v/>
      </c>
      <c r="Z40" s="338" t="str">
        <f t="shared" si="1"/>
        <v/>
      </c>
      <c r="AA40" s="339" t="str">
        <f t="shared" si="2"/>
        <v/>
      </c>
      <c r="AB40" s="49"/>
      <c r="AC40" s="12"/>
      <c r="AD40" s="115"/>
      <c r="AE40" s="115"/>
      <c r="AF40" s="115"/>
      <c r="AG40" s="115"/>
      <c r="AH40" s="115"/>
      <c r="AI40" s="115"/>
    </row>
    <row r="41" spans="1:35" ht="15.75" customHeight="1" x14ac:dyDescent="0.5">
      <c r="A41" s="115"/>
      <c r="B41" s="62">
        <v>36</v>
      </c>
      <c r="C41" s="297" t="str">
        <f>IF(นักเรียน!C41="","",นักเรียน!C41)</f>
        <v/>
      </c>
      <c r="D41" s="646" t="str">
        <f>IF(นักเรียน!E41="","",นักเรียน!E41)</f>
        <v/>
      </c>
      <c r="E41" s="677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61" t="str">
        <f t="shared" si="3"/>
        <v/>
      </c>
      <c r="Y41" s="66" t="str">
        <f>IF(OR(นักเรียน!Q41="ออก",X41=""),"",ROUND(X41/$X$5*$Y$5,0))</f>
        <v/>
      </c>
      <c r="Z41" s="338" t="str">
        <f t="shared" si="1"/>
        <v/>
      </c>
      <c r="AA41" s="339" t="str">
        <f t="shared" si="2"/>
        <v/>
      </c>
      <c r="AB41" s="49"/>
      <c r="AC41" s="12"/>
      <c r="AD41" s="115"/>
      <c r="AE41" s="115"/>
      <c r="AF41" s="115"/>
      <c r="AG41" s="115"/>
      <c r="AH41" s="115"/>
      <c r="AI41" s="115"/>
    </row>
    <row r="42" spans="1:35" ht="15.75" customHeight="1" x14ac:dyDescent="0.5">
      <c r="A42" s="115"/>
      <c r="B42" s="62">
        <v>37</v>
      </c>
      <c r="C42" s="297" t="str">
        <f>IF(นักเรียน!C42="","",นักเรียน!C42)</f>
        <v/>
      </c>
      <c r="D42" s="646" t="str">
        <f>IF(นักเรียน!E42="","",นักเรียน!E42)</f>
        <v/>
      </c>
      <c r="E42" s="677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61" t="str">
        <f t="shared" si="3"/>
        <v/>
      </c>
      <c r="Y42" s="66" t="str">
        <f>IF(OR(นักเรียน!Q42="ออก",X42=""),"",ROUND(X42/$X$5*$Y$5,0))</f>
        <v/>
      </c>
      <c r="Z42" s="338" t="str">
        <f t="shared" si="1"/>
        <v/>
      </c>
      <c r="AA42" s="339" t="str">
        <f t="shared" si="2"/>
        <v/>
      </c>
      <c r="AB42" s="49"/>
      <c r="AC42" s="12"/>
      <c r="AD42" s="115"/>
      <c r="AE42" s="115"/>
      <c r="AF42" s="115"/>
      <c r="AG42" s="115"/>
      <c r="AH42" s="115"/>
      <c r="AI42" s="115"/>
    </row>
    <row r="43" spans="1:35" ht="15.75" customHeight="1" x14ac:dyDescent="0.5">
      <c r="A43" s="115"/>
      <c r="B43" s="62">
        <v>38</v>
      </c>
      <c r="C43" s="297" t="str">
        <f>IF(นักเรียน!C43="","",นักเรียน!C43)</f>
        <v/>
      </c>
      <c r="D43" s="646" t="str">
        <f>IF(นักเรียน!E43="","",นักเรียน!E43)</f>
        <v/>
      </c>
      <c r="E43" s="677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61" t="str">
        <f t="shared" si="3"/>
        <v/>
      </c>
      <c r="Y43" s="66" t="str">
        <f>IF(OR(นักเรียน!Q43="ออก",X43=""),"",ROUND(X43/$X$5*$Y$5,0))</f>
        <v/>
      </c>
      <c r="Z43" s="338" t="str">
        <f t="shared" si="1"/>
        <v/>
      </c>
      <c r="AA43" s="339" t="str">
        <f t="shared" si="2"/>
        <v/>
      </c>
      <c r="AB43" s="49"/>
      <c r="AC43" s="12"/>
      <c r="AD43" s="115"/>
      <c r="AE43" s="115"/>
      <c r="AF43" s="115"/>
      <c r="AG43" s="115"/>
      <c r="AH43" s="115"/>
      <c r="AI43" s="115"/>
    </row>
    <row r="44" spans="1:35" ht="15.75" customHeight="1" x14ac:dyDescent="0.5">
      <c r="A44" s="115"/>
      <c r="B44" s="62">
        <v>39</v>
      </c>
      <c r="C44" s="297" t="str">
        <f>IF(นักเรียน!C44="","",นักเรียน!C44)</f>
        <v/>
      </c>
      <c r="D44" s="646" t="str">
        <f>IF(นักเรียน!E44="","",นักเรียน!E44)</f>
        <v/>
      </c>
      <c r="E44" s="677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61" t="str">
        <f t="shared" si="3"/>
        <v/>
      </c>
      <c r="Y44" s="66" t="str">
        <f>IF(OR(นักเรียน!Q44="ออก",X44=""),"",ROUND(X44/$X$5*$Y$5,0))</f>
        <v/>
      </c>
      <c r="Z44" s="338" t="str">
        <f t="shared" si="1"/>
        <v/>
      </c>
      <c r="AA44" s="339" t="str">
        <f t="shared" si="2"/>
        <v/>
      </c>
      <c r="AB44" s="49"/>
      <c r="AC44" s="12"/>
      <c r="AD44" s="115"/>
      <c r="AE44" s="115"/>
      <c r="AF44" s="115"/>
      <c r="AG44" s="115"/>
      <c r="AH44" s="115"/>
      <c r="AI44" s="115"/>
    </row>
    <row r="45" spans="1:35" ht="15.75" customHeight="1" x14ac:dyDescent="0.5">
      <c r="A45" s="115"/>
      <c r="B45" s="62">
        <v>40</v>
      </c>
      <c r="C45" s="297" t="str">
        <f>IF(นักเรียน!C45="","",นักเรียน!C45)</f>
        <v/>
      </c>
      <c r="D45" s="646" t="str">
        <f>IF(นักเรียน!E45="","",นักเรียน!E45)</f>
        <v/>
      </c>
      <c r="E45" s="677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1" t="str">
        <f t="shared" si="3"/>
        <v/>
      </c>
      <c r="Y45" s="66" t="str">
        <f>IF(OR(นักเรียน!Q45="ออก",X45=""),"",ROUND(X45/$X$5*$Y$5,0))</f>
        <v/>
      </c>
      <c r="Z45" s="338" t="str">
        <f t="shared" si="1"/>
        <v/>
      </c>
      <c r="AA45" s="339" t="str">
        <f t="shared" si="2"/>
        <v/>
      </c>
      <c r="AB45" s="49"/>
      <c r="AC45" s="12"/>
      <c r="AD45" s="115"/>
      <c r="AE45" s="115"/>
      <c r="AF45" s="115"/>
      <c r="AG45" s="115"/>
      <c r="AH45" s="115"/>
      <c r="AI45" s="115"/>
    </row>
    <row r="46" spans="1:35" ht="15.75" customHeight="1" x14ac:dyDescent="0.5">
      <c r="A46" s="115"/>
      <c r="B46" s="468">
        <v>41</v>
      </c>
      <c r="C46" s="297" t="str">
        <f>IF(นักเรียน!C46="","",นักเรียน!C46)</f>
        <v/>
      </c>
      <c r="D46" s="646" t="str">
        <f>IF(นักเรียน!E46="","",นักเรียน!E46)</f>
        <v/>
      </c>
      <c r="E46" s="677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467" t="str">
        <f t="shared" si="3"/>
        <v/>
      </c>
      <c r="Y46" s="66" t="str">
        <f>IF(OR(นักเรียน!Q46="ออก",X46=""),"",ROUND(X46/$X$5*$Y$5,0))</f>
        <v/>
      </c>
      <c r="Z46" s="338" t="str">
        <f t="shared" ref="Z46:Z55" si="4">IF(Y46="","",VLOOKUP(Y46,grad2,5,TRUE))</f>
        <v/>
      </c>
      <c r="AA46" s="339" t="str">
        <f t="shared" ref="AA46:AA55" si="5">IF(Y46="","",VLOOKUP(Y46,grad2,4,TRUE))</f>
        <v/>
      </c>
      <c r="AB46" s="49"/>
      <c r="AC46" s="12"/>
      <c r="AD46" s="115"/>
      <c r="AE46" s="115"/>
      <c r="AF46" s="115"/>
      <c r="AG46" s="115"/>
      <c r="AH46" s="115"/>
      <c r="AI46" s="115"/>
    </row>
    <row r="47" spans="1:35" ht="15.75" customHeight="1" x14ac:dyDescent="0.5">
      <c r="A47" s="115"/>
      <c r="B47" s="468">
        <v>42</v>
      </c>
      <c r="C47" s="297" t="str">
        <f>IF(นักเรียน!C47="","",นักเรียน!C47)</f>
        <v/>
      </c>
      <c r="D47" s="646" t="str">
        <f>IF(นักเรียน!E47="","",นักเรียน!E47)</f>
        <v/>
      </c>
      <c r="E47" s="677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467" t="str">
        <f t="shared" si="3"/>
        <v/>
      </c>
      <c r="Y47" s="66" t="str">
        <f>IF(OR(นักเรียน!Q47="ออก",X47=""),"",ROUND(X47/$X$5*$Y$5,0))</f>
        <v/>
      </c>
      <c r="Z47" s="338" t="str">
        <f t="shared" si="4"/>
        <v/>
      </c>
      <c r="AA47" s="339" t="str">
        <f t="shared" si="5"/>
        <v/>
      </c>
      <c r="AB47" s="49"/>
      <c r="AC47" s="12"/>
      <c r="AD47" s="115"/>
      <c r="AE47" s="115"/>
      <c r="AF47" s="115"/>
      <c r="AG47" s="115"/>
      <c r="AH47" s="115"/>
      <c r="AI47" s="115"/>
    </row>
    <row r="48" spans="1:35" ht="15.75" customHeight="1" x14ac:dyDescent="0.5">
      <c r="A48" s="115"/>
      <c r="B48" s="468">
        <v>43</v>
      </c>
      <c r="C48" s="297" t="str">
        <f>IF(นักเรียน!C48="","",นักเรียน!C48)</f>
        <v/>
      </c>
      <c r="D48" s="646" t="str">
        <f>IF(นักเรียน!E48="","",นักเรียน!E48)</f>
        <v/>
      </c>
      <c r="E48" s="677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467" t="str">
        <f t="shared" si="3"/>
        <v/>
      </c>
      <c r="Y48" s="66" t="str">
        <f>IF(OR(นักเรียน!Q48="ออก",X48=""),"",ROUND(X48/$X$5*$Y$5,0))</f>
        <v/>
      </c>
      <c r="Z48" s="338" t="str">
        <f t="shared" si="4"/>
        <v/>
      </c>
      <c r="AA48" s="339" t="str">
        <f t="shared" si="5"/>
        <v/>
      </c>
      <c r="AB48" s="49"/>
      <c r="AC48" s="12"/>
      <c r="AD48" s="115"/>
      <c r="AE48" s="115"/>
      <c r="AF48" s="115"/>
      <c r="AG48" s="115"/>
      <c r="AH48" s="115"/>
      <c r="AI48" s="115"/>
    </row>
    <row r="49" spans="1:35" ht="15.75" customHeight="1" x14ac:dyDescent="0.5">
      <c r="A49" s="115"/>
      <c r="B49" s="468">
        <v>44</v>
      </c>
      <c r="C49" s="297" t="str">
        <f>IF(นักเรียน!C49="","",นักเรียน!C49)</f>
        <v/>
      </c>
      <c r="D49" s="646" t="str">
        <f>IF(นักเรียน!E49="","",นักเรียน!E49)</f>
        <v/>
      </c>
      <c r="E49" s="677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467" t="str">
        <f t="shared" si="3"/>
        <v/>
      </c>
      <c r="Y49" s="66" t="str">
        <f>IF(OR(นักเรียน!Q49="ออก",X49=""),"",ROUND(X49/$X$5*$Y$5,0))</f>
        <v/>
      </c>
      <c r="Z49" s="338" t="str">
        <f t="shared" si="4"/>
        <v/>
      </c>
      <c r="AA49" s="339" t="str">
        <f t="shared" si="5"/>
        <v/>
      </c>
      <c r="AB49" s="49"/>
      <c r="AC49" s="12"/>
      <c r="AD49" s="115"/>
      <c r="AE49" s="115"/>
      <c r="AF49" s="115"/>
      <c r="AG49" s="115"/>
      <c r="AH49" s="115"/>
      <c r="AI49" s="115"/>
    </row>
    <row r="50" spans="1:35" ht="15.75" customHeight="1" x14ac:dyDescent="0.5">
      <c r="A50" s="115"/>
      <c r="B50" s="468">
        <v>45</v>
      </c>
      <c r="C50" s="297" t="str">
        <f>IF(นักเรียน!C50="","",นักเรียน!C50)</f>
        <v/>
      </c>
      <c r="D50" s="646" t="str">
        <f>IF(นักเรียน!E50="","",นักเรียน!E50)</f>
        <v/>
      </c>
      <c r="E50" s="677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467" t="str">
        <f t="shared" si="3"/>
        <v/>
      </c>
      <c r="Y50" s="66" t="str">
        <f>IF(OR(นักเรียน!Q50="ออก",X50=""),"",ROUND(X50/$X$5*$Y$5,0))</f>
        <v/>
      </c>
      <c r="Z50" s="338" t="str">
        <f t="shared" si="4"/>
        <v/>
      </c>
      <c r="AA50" s="339" t="str">
        <f t="shared" si="5"/>
        <v/>
      </c>
      <c r="AB50" s="49"/>
      <c r="AC50" s="12"/>
      <c r="AD50" s="115"/>
      <c r="AE50" s="115"/>
      <c r="AF50" s="115"/>
      <c r="AG50" s="115"/>
      <c r="AH50" s="115"/>
      <c r="AI50" s="115"/>
    </row>
    <row r="51" spans="1:35" ht="15.75" customHeight="1" x14ac:dyDescent="0.5">
      <c r="A51" s="115"/>
      <c r="B51" s="468">
        <v>46</v>
      </c>
      <c r="C51" s="297" t="str">
        <f>IF(นักเรียน!C51="","",นักเรียน!C51)</f>
        <v/>
      </c>
      <c r="D51" s="646" t="str">
        <f>IF(นักเรียน!E51="","",นักเรียน!E51)</f>
        <v/>
      </c>
      <c r="E51" s="677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467" t="str">
        <f t="shared" si="3"/>
        <v/>
      </c>
      <c r="Y51" s="66" t="str">
        <f>IF(OR(นักเรียน!Q51="ออก",X51=""),"",ROUND(X51/$X$5*$Y$5,0))</f>
        <v/>
      </c>
      <c r="Z51" s="338" t="str">
        <f t="shared" si="4"/>
        <v/>
      </c>
      <c r="AA51" s="339" t="str">
        <f t="shared" si="5"/>
        <v/>
      </c>
      <c r="AB51" s="49"/>
      <c r="AC51" s="12"/>
      <c r="AD51" s="115"/>
      <c r="AE51" s="115"/>
      <c r="AF51" s="115"/>
      <c r="AG51" s="115"/>
      <c r="AH51" s="115"/>
      <c r="AI51" s="115"/>
    </row>
    <row r="52" spans="1:35" ht="15.75" customHeight="1" x14ac:dyDescent="0.5">
      <c r="A52" s="115"/>
      <c r="B52" s="468">
        <v>47</v>
      </c>
      <c r="C52" s="297" t="str">
        <f>IF(นักเรียน!C52="","",นักเรียน!C52)</f>
        <v/>
      </c>
      <c r="D52" s="646" t="str">
        <f>IF(นักเรียน!E52="","",นักเรียน!E52)</f>
        <v/>
      </c>
      <c r="E52" s="677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467" t="str">
        <f t="shared" si="3"/>
        <v/>
      </c>
      <c r="Y52" s="66" t="str">
        <f>IF(OR(นักเรียน!Q52="ออก",X52=""),"",ROUND(X52/$X$5*$Y$5,0))</f>
        <v/>
      </c>
      <c r="Z52" s="338" t="str">
        <f t="shared" si="4"/>
        <v/>
      </c>
      <c r="AA52" s="339" t="str">
        <f t="shared" si="5"/>
        <v/>
      </c>
      <c r="AB52" s="49"/>
      <c r="AC52" s="12"/>
      <c r="AD52" s="115"/>
      <c r="AE52" s="115"/>
      <c r="AF52" s="115"/>
      <c r="AG52" s="115"/>
      <c r="AH52" s="115"/>
      <c r="AI52" s="115"/>
    </row>
    <row r="53" spans="1:35" ht="15.75" customHeight="1" x14ac:dyDescent="0.5">
      <c r="A53" s="115"/>
      <c r="B53" s="468">
        <v>48</v>
      </c>
      <c r="C53" s="297" t="str">
        <f>IF(นักเรียน!C53="","",นักเรียน!C53)</f>
        <v/>
      </c>
      <c r="D53" s="646" t="str">
        <f>IF(นักเรียน!E53="","",นักเรียน!E53)</f>
        <v/>
      </c>
      <c r="E53" s="677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467" t="str">
        <f t="shared" si="3"/>
        <v/>
      </c>
      <c r="Y53" s="66" t="str">
        <f>IF(OR(นักเรียน!Q53="ออก",X53=""),"",ROUND(X53/$X$5*$Y$5,0))</f>
        <v/>
      </c>
      <c r="Z53" s="338" t="str">
        <f t="shared" si="4"/>
        <v/>
      </c>
      <c r="AA53" s="339" t="str">
        <f t="shared" si="5"/>
        <v/>
      </c>
      <c r="AB53" s="49"/>
      <c r="AC53" s="12"/>
      <c r="AD53" s="115"/>
      <c r="AE53" s="115"/>
      <c r="AF53" s="115"/>
      <c r="AG53" s="115"/>
      <c r="AH53" s="115"/>
      <c r="AI53" s="115"/>
    </row>
    <row r="54" spans="1:35" ht="15.75" customHeight="1" x14ac:dyDescent="0.5">
      <c r="A54" s="115"/>
      <c r="B54" s="468">
        <v>49</v>
      </c>
      <c r="C54" s="297" t="str">
        <f>IF(นักเรียน!C54="","",นักเรียน!C54)</f>
        <v/>
      </c>
      <c r="D54" s="646" t="str">
        <f>IF(นักเรียน!E54="","",นักเรียน!E54)</f>
        <v/>
      </c>
      <c r="E54" s="677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467" t="str">
        <f t="shared" si="3"/>
        <v/>
      </c>
      <c r="Y54" s="66" t="str">
        <f>IF(OR(นักเรียน!Q54="ออก",X54=""),"",ROUND(X54/$X$5*$Y$5,0))</f>
        <v/>
      </c>
      <c r="Z54" s="338" t="str">
        <f t="shared" si="4"/>
        <v/>
      </c>
      <c r="AA54" s="339" t="str">
        <f t="shared" si="5"/>
        <v/>
      </c>
      <c r="AB54" s="49"/>
      <c r="AC54" s="12"/>
      <c r="AD54" s="115"/>
      <c r="AE54" s="115"/>
      <c r="AF54" s="115"/>
      <c r="AG54" s="115"/>
      <c r="AH54" s="115"/>
      <c r="AI54" s="115"/>
    </row>
    <row r="55" spans="1:35" ht="15.75" customHeight="1" x14ac:dyDescent="0.5">
      <c r="A55" s="115"/>
      <c r="B55" s="468">
        <v>50</v>
      </c>
      <c r="C55" s="297" t="str">
        <f>IF(นักเรียน!C55="","",นักเรียน!C55)</f>
        <v/>
      </c>
      <c r="D55" s="646" t="str">
        <f>IF(นักเรียน!E55="","",นักเรียน!E55)</f>
        <v/>
      </c>
      <c r="E55" s="677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467" t="str">
        <f t="shared" si="3"/>
        <v/>
      </c>
      <c r="Y55" s="66" t="str">
        <f>IF(OR(นักเรียน!Q55="ออก",X55=""),"",ROUND(X55/$X$5*$Y$5,0))</f>
        <v/>
      </c>
      <c r="Z55" s="338" t="str">
        <f t="shared" si="4"/>
        <v/>
      </c>
      <c r="AA55" s="339" t="str">
        <f t="shared" si="5"/>
        <v/>
      </c>
      <c r="AB55" s="49"/>
      <c r="AC55" s="12"/>
      <c r="AD55" s="115"/>
      <c r="AE55" s="115"/>
      <c r="AF55" s="115"/>
      <c r="AG55" s="115"/>
      <c r="AH55" s="115"/>
      <c r="AI55" s="115"/>
    </row>
    <row r="56" spans="1:35" ht="18" customHeight="1" x14ac:dyDescent="0.5">
      <c r="A56" s="115"/>
      <c r="B56" s="137"/>
      <c r="C56" s="137"/>
      <c r="D56" s="115"/>
      <c r="E56" s="115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70"/>
      <c r="Z56" s="170"/>
      <c r="AA56" s="115"/>
      <c r="AB56" s="115"/>
      <c r="AC56" s="115"/>
      <c r="AD56" s="115"/>
      <c r="AE56" s="115"/>
      <c r="AF56" s="115"/>
      <c r="AG56" s="115"/>
      <c r="AH56" s="115"/>
      <c r="AI56" s="115"/>
    </row>
    <row r="57" spans="1:35" ht="18" customHeight="1" x14ac:dyDescent="0.5">
      <c r="A57" s="115"/>
      <c r="B57" s="137"/>
      <c r="C57" s="137"/>
      <c r="D57" s="115"/>
      <c r="E57" s="115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70"/>
      <c r="Z57" s="170"/>
      <c r="AA57" s="115"/>
      <c r="AB57" s="115"/>
      <c r="AC57" s="115"/>
      <c r="AD57" s="115"/>
      <c r="AE57" s="115"/>
      <c r="AF57" s="115"/>
      <c r="AG57" s="115"/>
      <c r="AH57" s="115"/>
      <c r="AI57" s="115"/>
    </row>
    <row r="58" spans="1:35" ht="18" customHeight="1" x14ac:dyDescent="0.5">
      <c r="A58" s="115"/>
      <c r="B58" s="137"/>
      <c r="C58" s="137"/>
      <c r="D58" s="115"/>
      <c r="E58" s="115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70"/>
      <c r="Z58" s="170"/>
      <c r="AA58" s="115"/>
      <c r="AB58" s="115"/>
      <c r="AC58" s="115"/>
      <c r="AD58" s="115"/>
      <c r="AE58" s="115"/>
      <c r="AF58" s="115"/>
      <c r="AG58" s="115"/>
      <c r="AH58" s="115"/>
      <c r="AI58" s="115"/>
    </row>
    <row r="59" spans="1:35" ht="18" customHeight="1" x14ac:dyDescent="0.5">
      <c r="A59" s="115"/>
      <c r="B59" s="137"/>
      <c r="C59" s="137"/>
      <c r="D59" s="115"/>
      <c r="E59" s="115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70"/>
      <c r="Z59" s="170"/>
      <c r="AA59" s="115"/>
      <c r="AB59" s="115"/>
      <c r="AC59" s="115"/>
      <c r="AD59" s="115"/>
      <c r="AE59" s="115"/>
      <c r="AF59" s="115"/>
      <c r="AG59" s="115"/>
      <c r="AH59" s="115"/>
      <c r="AI59" s="115"/>
    </row>
    <row r="60" spans="1:35" ht="18" customHeight="1" x14ac:dyDescent="0.5">
      <c r="A60" s="115"/>
      <c r="B60" s="137"/>
      <c r="C60" s="137"/>
      <c r="D60" s="115"/>
      <c r="E60" s="115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70"/>
      <c r="Z60" s="170"/>
      <c r="AA60" s="115"/>
      <c r="AB60" s="115"/>
      <c r="AC60" s="115"/>
      <c r="AD60" s="115"/>
      <c r="AE60" s="115"/>
      <c r="AF60" s="115"/>
      <c r="AG60" s="115"/>
      <c r="AH60" s="115"/>
      <c r="AI60" s="115"/>
    </row>
    <row r="61" spans="1:35" ht="18" customHeight="1" x14ac:dyDescent="0.5">
      <c r="A61" s="115"/>
      <c r="B61" s="137"/>
      <c r="C61" s="137"/>
      <c r="D61" s="115"/>
      <c r="E61" s="115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70"/>
      <c r="Z61" s="170"/>
      <c r="AA61" s="115"/>
      <c r="AB61" s="115"/>
      <c r="AC61" s="115"/>
      <c r="AD61" s="115"/>
      <c r="AE61" s="115"/>
      <c r="AF61" s="115"/>
      <c r="AG61" s="115"/>
      <c r="AH61" s="115"/>
      <c r="AI61" s="115"/>
    </row>
    <row r="62" spans="1:35" ht="18" customHeight="1" x14ac:dyDescent="0.5">
      <c r="A62" s="115"/>
      <c r="B62" s="137"/>
      <c r="C62" s="137"/>
      <c r="D62" s="115"/>
      <c r="E62" s="115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70"/>
      <c r="Z62" s="170"/>
      <c r="AA62" s="115"/>
      <c r="AB62" s="115"/>
      <c r="AC62" s="115"/>
      <c r="AD62" s="115"/>
      <c r="AE62" s="115"/>
      <c r="AF62" s="115"/>
      <c r="AG62" s="115"/>
      <c r="AH62" s="115"/>
      <c r="AI62" s="115"/>
    </row>
    <row r="63" spans="1:35" ht="18" customHeight="1" x14ac:dyDescent="0.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35" ht="18" customHeight="1" x14ac:dyDescent="0.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6:23" ht="18" customHeight="1" x14ac:dyDescent="0.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6:23" ht="18" customHeight="1" x14ac:dyDescent="0.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6:23" ht="18" customHeight="1" x14ac:dyDescent="0.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6:23" ht="18" customHeight="1" x14ac:dyDescent="0.5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6:23" ht="18" customHeight="1" x14ac:dyDescent="0.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6:23" ht="18" customHeight="1" x14ac:dyDescent="0.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6:23" ht="18" customHeight="1" x14ac:dyDescent="0.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</sheetData>
  <sheetProtection password="CCE8" sheet="1" objects="1" scenarios="1" selectLockedCells="1"/>
  <mergeCells count="68">
    <mergeCell ref="B2:B5"/>
    <mergeCell ref="C2:C5"/>
    <mergeCell ref="D2:D5"/>
    <mergeCell ref="O3:P3"/>
    <mergeCell ref="Q3:R3"/>
    <mergeCell ref="AC2:AC5"/>
    <mergeCell ref="X3:X4"/>
    <mergeCell ref="Y3:Y4"/>
    <mergeCell ref="F3:I3"/>
    <mergeCell ref="J3:K3"/>
    <mergeCell ref="M3:N3"/>
    <mergeCell ref="S3:U3"/>
    <mergeCell ref="Z3:Z5"/>
    <mergeCell ref="AA3:AA5"/>
    <mergeCell ref="AB3:AB5"/>
    <mergeCell ref="X2:AB2"/>
    <mergeCell ref="V3:W3"/>
    <mergeCell ref="F2:W2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1:E51"/>
    <mergeCell ref="D52:E52"/>
    <mergeCell ref="D53:E53"/>
    <mergeCell ref="D54:E54"/>
    <mergeCell ref="D55:E55"/>
    <mergeCell ref="D46:E46"/>
    <mergeCell ref="D47:E47"/>
    <mergeCell ref="D48:E48"/>
    <mergeCell ref="D49:E49"/>
    <mergeCell ref="D50:E50"/>
  </mergeCells>
  <conditionalFormatting sqref="AA6:AA55">
    <cfRule type="containsText" dxfId="40" priority="1" operator="containsText" text="ไม่ผ่าน">
      <formula>NOT(ISERROR(SEARCH("ไม่ผ่าน",AA6)))</formula>
    </cfRule>
  </conditionalFormatting>
  <conditionalFormatting sqref="Z6:Z55">
    <cfRule type="containsText" dxfId="39" priority="2" operator="containsText" text="0">
      <formula>NOT(ISERROR(SEARCH("0",Z6)))</formula>
    </cfRule>
  </conditionalFormatting>
  <conditionalFormatting sqref="F6:W55">
    <cfRule type="cellIs" dxfId="38" priority="5" operator="lessThan">
      <formula>50%*F$5</formula>
    </cfRule>
  </conditionalFormatting>
  <conditionalFormatting sqref="X6:X55">
    <cfRule type="cellIs" dxfId="37" priority="4" operator="lessThan">
      <formula>50%*$X$5</formula>
    </cfRule>
  </conditionalFormatting>
  <conditionalFormatting sqref="Y6:Y55">
    <cfRule type="cellIs" dxfId="36" priority="3" operator="lessThan">
      <formula>50%*$Y$5</formula>
    </cfRule>
  </conditionalFormatting>
  <dataValidations count="1">
    <dataValidation type="whole" operator="lessThanOrEqual" allowBlank="1" showInputMessage="1" showErrorMessage="1" error="คะแนนที่ได้ต้องไม่เกินค่าของคะแนนเต็ม" sqref="F6:W55">
      <formula1>F$5</formula1>
    </dataValidation>
  </dataValidations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B71"/>
  <sheetViews>
    <sheetView showGridLines="0" showRowColHeaders="0" zoomScaleNormal="100" workbookViewId="0">
      <pane xSplit="5" ySplit="5" topLeftCell="F6" activePane="bottomRight" state="frozen"/>
      <selection activeCell="B1" sqref="B1"/>
      <selection pane="topRight" activeCell="B1" sqref="B1"/>
      <selection pane="bottomLeft" activeCell="B1" sqref="B1"/>
      <selection pane="bottomRight" activeCell="AX2" sqref="AX2:AZ2"/>
    </sheetView>
  </sheetViews>
  <sheetFormatPr defaultRowHeight="18" customHeight="1" x14ac:dyDescent="0.5"/>
  <cols>
    <col min="1" max="1" width="8" style="1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9" width="4.28515625" style="1" customWidth="1"/>
    <col min="10" max="10" width="7.28515625" style="1" customWidth="1"/>
    <col min="11" max="11" width="8" style="1" customWidth="1"/>
    <col min="12" max="12" width="8.7109375" style="1" customWidth="1"/>
    <col min="13" max="13" width="4.7109375" style="1" customWidth="1"/>
    <col min="14" max="14" width="4.85546875" style="1" customWidth="1"/>
    <col min="15" max="15" width="7.28515625" style="1" customWidth="1"/>
    <col min="16" max="16" width="8" style="1" customWidth="1"/>
    <col min="17" max="17" width="8.7109375" style="1" customWidth="1"/>
    <col min="18" max="18" width="6.5703125" style="1" customWidth="1"/>
    <col min="19" max="19" width="7.28515625" style="1" customWidth="1"/>
    <col min="20" max="20" width="8" style="1" customWidth="1"/>
    <col min="21" max="21" width="8.7109375" style="1" customWidth="1"/>
    <col min="22" max="23" width="4.7109375" style="1" customWidth="1"/>
    <col min="24" max="24" width="7.28515625" style="1" customWidth="1"/>
    <col min="25" max="25" width="8" style="1" customWidth="1"/>
    <col min="26" max="26" width="8.7109375" style="1" customWidth="1"/>
    <col min="27" max="28" width="5" style="1" customWidth="1"/>
    <col min="29" max="29" width="7.28515625" style="1" customWidth="1"/>
    <col min="30" max="30" width="8" style="1" customWidth="1"/>
    <col min="31" max="31" width="8.7109375" style="1" customWidth="1"/>
    <col min="32" max="33" width="4.7109375" style="1" customWidth="1"/>
    <col min="34" max="34" width="5.7109375" style="1" customWidth="1"/>
    <col min="35" max="35" width="7.28515625" style="1" customWidth="1"/>
    <col min="36" max="36" width="8.7109375" style="1" customWidth="1"/>
    <col min="37" max="39" width="4.42578125" style="1" customWidth="1"/>
    <col min="40" max="40" width="6.42578125" style="1" customWidth="1"/>
    <col min="41" max="41" width="6.5703125" style="1" customWidth="1"/>
    <col min="42" max="42" width="8.7109375" style="1" customWidth="1"/>
    <col min="43" max="44" width="4.42578125" style="1" customWidth="1"/>
    <col min="45" max="45" width="6.42578125" style="1" customWidth="1"/>
    <col min="46" max="46" width="8" style="1" customWidth="1"/>
    <col min="47" max="47" width="8.7109375" style="1" customWidth="1"/>
    <col min="48" max="48" width="13.28515625" style="4" customWidth="1"/>
    <col min="49" max="49" width="14.5703125" style="3" customWidth="1"/>
    <col min="50" max="50" width="13.28515625" style="3" customWidth="1"/>
    <col min="51" max="51" width="14.5703125" style="1" customWidth="1"/>
    <col min="52" max="52" width="14.85546875" style="1" customWidth="1"/>
    <col min="53" max="53" width="20" style="1" customWidth="1"/>
    <col min="54" max="54" width="1.7109375" style="1" customWidth="1"/>
    <col min="55" max="16384" width="9.140625" style="1"/>
  </cols>
  <sheetData>
    <row r="1" spans="1:57" ht="41.25" customHeight="1" x14ac:dyDescent="0.5">
      <c r="A1" s="115"/>
      <c r="B1" s="137"/>
      <c r="C1" s="137"/>
      <c r="D1" s="115"/>
      <c r="E1" s="115"/>
      <c r="F1" s="187" t="s">
        <v>375</v>
      </c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37"/>
      <c r="AW1" s="170"/>
      <c r="AX1" s="170"/>
      <c r="AY1" s="115"/>
      <c r="AZ1" s="115"/>
      <c r="BA1" s="115"/>
      <c r="BB1" s="115"/>
      <c r="BC1" s="115"/>
      <c r="BD1" s="115"/>
      <c r="BE1" s="115"/>
    </row>
    <row r="2" spans="1:57" ht="18" customHeight="1" thickBot="1" x14ac:dyDescent="0.55000000000000004">
      <c r="A2" s="115"/>
      <c r="B2" s="650" t="s">
        <v>0</v>
      </c>
      <c r="C2" s="650" t="s">
        <v>1</v>
      </c>
      <c r="D2" s="652" t="s">
        <v>2</v>
      </c>
      <c r="E2" s="421"/>
      <c r="F2" s="671" t="s">
        <v>63</v>
      </c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 t="str">
        <f>F2</f>
        <v>ผลการประเมินคุณลักษณะอันพึงประสงค์</v>
      </c>
      <c r="S2" s="671"/>
      <c r="T2" s="671"/>
      <c r="U2" s="671"/>
      <c r="V2" s="671"/>
      <c r="W2" s="671"/>
      <c r="X2" s="671"/>
      <c r="Y2" s="671"/>
      <c r="Z2" s="671"/>
      <c r="AA2" s="671"/>
      <c r="AB2" s="671"/>
      <c r="AC2" s="671"/>
      <c r="AD2" s="671"/>
      <c r="AE2" s="671"/>
      <c r="AF2" s="672" t="str">
        <f>F2</f>
        <v>ผลการประเมินคุณลักษณะอันพึงประสงค์</v>
      </c>
      <c r="AG2" s="656"/>
      <c r="AH2" s="656"/>
      <c r="AI2" s="656"/>
      <c r="AJ2" s="656"/>
      <c r="AK2" s="656"/>
      <c r="AL2" s="656"/>
      <c r="AM2" s="656"/>
      <c r="AN2" s="656"/>
      <c r="AO2" s="656"/>
      <c r="AP2" s="656"/>
      <c r="AQ2" s="656"/>
      <c r="AR2" s="656"/>
      <c r="AS2" s="656"/>
      <c r="AT2" s="656"/>
      <c r="AU2" s="709"/>
      <c r="AV2" s="656"/>
      <c r="AW2" s="709"/>
      <c r="AX2" s="656" t="str">
        <f>F2</f>
        <v>ผลการประเมินคุณลักษณะอันพึงประสงค์</v>
      </c>
      <c r="AY2" s="656"/>
      <c r="AZ2" s="709"/>
      <c r="BA2" s="707" t="s">
        <v>51</v>
      </c>
      <c r="BB2" s="115"/>
      <c r="BC2" s="115"/>
      <c r="BD2" s="115"/>
      <c r="BE2" s="115"/>
    </row>
    <row r="3" spans="1:57" s="4" customFormat="1" ht="18" customHeight="1" x14ac:dyDescent="0.5">
      <c r="A3" s="137"/>
      <c r="B3" s="650"/>
      <c r="C3" s="650"/>
      <c r="D3" s="653"/>
      <c r="E3" s="342" t="s">
        <v>10</v>
      </c>
      <c r="F3" s="697">
        <v>1</v>
      </c>
      <c r="G3" s="698"/>
      <c r="H3" s="698"/>
      <c r="I3" s="698"/>
      <c r="J3" s="698"/>
      <c r="K3" s="698"/>
      <c r="L3" s="699"/>
      <c r="M3" s="697">
        <v>2</v>
      </c>
      <c r="N3" s="698"/>
      <c r="O3" s="698"/>
      <c r="P3" s="698"/>
      <c r="Q3" s="699"/>
      <c r="R3" s="697">
        <v>3</v>
      </c>
      <c r="S3" s="698"/>
      <c r="T3" s="698"/>
      <c r="U3" s="699"/>
      <c r="V3" s="704">
        <v>4</v>
      </c>
      <c r="W3" s="705"/>
      <c r="X3" s="705"/>
      <c r="Y3" s="705"/>
      <c r="Z3" s="706"/>
      <c r="AA3" s="697">
        <v>5</v>
      </c>
      <c r="AB3" s="698"/>
      <c r="AC3" s="698"/>
      <c r="AD3" s="698"/>
      <c r="AE3" s="699"/>
      <c r="AF3" s="697">
        <v>6</v>
      </c>
      <c r="AG3" s="698"/>
      <c r="AH3" s="698"/>
      <c r="AI3" s="698"/>
      <c r="AJ3" s="699"/>
      <c r="AK3" s="697">
        <v>7</v>
      </c>
      <c r="AL3" s="698"/>
      <c r="AM3" s="698"/>
      <c r="AN3" s="698"/>
      <c r="AO3" s="698"/>
      <c r="AP3" s="699"/>
      <c r="AQ3" s="697">
        <v>8</v>
      </c>
      <c r="AR3" s="698"/>
      <c r="AS3" s="698"/>
      <c r="AT3" s="698"/>
      <c r="AU3" s="699"/>
      <c r="AV3" s="693" t="s">
        <v>9</v>
      </c>
      <c r="AW3" s="691" t="s">
        <v>133</v>
      </c>
      <c r="AX3" s="694" t="s">
        <v>61</v>
      </c>
      <c r="AY3" s="696" t="s">
        <v>135</v>
      </c>
      <c r="AZ3" s="710" t="s">
        <v>145</v>
      </c>
      <c r="BA3" s="707"/>
      <c r="BB3" s="137"/>
      <c r="BC3" s="137"/>
      <c r="BD3" s="137"/>
      <c r="BE3" s="137"/>
    </row>
    <row r="4" spans="1:57" ht="18" customHeight="1" x14ac:dyDescent="0.5">
      <c r="A4" s="115"/>
      <c r="B4" s="650"/>
      <c r="C4" s="650"/>
      <c r="D4" s="653"/>
      <c r="E4" s="342" t="s">
        <v>132</v>
      </c>
      <c r="F4" s="348">
        <v>1.1000000000000001</v>
      </c>
      <c r="G4" s="74">
        <v>1.2</v>
      </c>
      <c r="H4" s="74">
        <v>1.3</v>
      </c>
      <c r="I4" s="74">
        <v>1.4</v>
      </c>
      <c r="J4" s="73" t="s">
        <v>4</v>
      </c>
      <c r="K4" s="73" t="s">
        <v>133</v>
      </c>
      <c r="L4" s="700" t="s">
        <v>134</v>
      </c>
      <c r="M4" s="348">
        <v>2.1</v>
      </c>
      <c r="N4" s="74">
        <v>2.2000000000000002</v>
      </c>
      <c r="O4" s="73" t="s">
        <v>4</v>
      </c>
      <c r="P4" s="73" t="s">
        <v>133</v>
      </c>
      <c r="Q4" s="700" t="s">
        <v>134</v>
      </c>
      <c r="R4" s="348">
        <v>3.1</v>
      </c>
      <c r="S4" s="73" t="s">
        <v>4</v>
      </c>
      <c r="T4" s="73" t="s">
        <v>133</v>
      </c>
      <c r="U4" s="700" t="s">
        <v>134</v>
      </c>
      <c r="V4" s="344">
        <v>4.0999999999999996</v>
      </c>
      <c r="W4" s="74">
        <v>4.2</v>
      </c>
      <c r="X4" s="73" t="s">
        <v>4</v>
      </c>
      <c r="Y4" s="73" t="s">
        <v>133</v>
      </c>
      <c r="Z4" s="702" t="s">
        <v>134</v>
      </c>
      <c r="AA4" s="348">
        <v>5.0999999999999996</v>
      </c>
      <c r="AB4" s="74">
        <v>5.2</v>
      </c>
      <c r="AC4" s="73" t="s">
        <v>4</v>
      </c>
      <c r="AD4" s="73" t="s">
        <v>133</v>
      </c>
      <c r="AE4" s="700" t="s">
        <v>134</v>
      </c>
      <c r="AF4" s="348">
        <v>6.1</v>
      </c>
      <c r="AG4" s="74">
        <v>6.2</v>
      </c>
      <c r="AH4" s="73" t="s">
        <v>4</v>
      </c>
      <c r="AI4" s="73" t="s">
        <v>133</v>
      </c>
      <c r="AJ4" s="700" t="s">
        <v>134</v>
      </c>
      <c r="AK4" s="348">
        <v>7.1</v>
      </c>
      <c r="AL4" s="74">
        <v>7.2</v>
      </c>
      <c r="AM4" s="74">
        <v>7.3</v>
      </c>
      <c r="AN4" s="73" t="s">
        <v>4</v>
      </c>
      <c r="AO4" s="73" t="s">
        <v>133</v>
      </c>
      <c r="AP4" s="700" t="s">
        <v>134</v>
      </c>
      <c r="AQ4" s="348">
        <v>8.1</v>
      </c>
      <c r="AR4" s="74">
        <v>8.1999999999999993</v>
      </c>
      <c r="AS4" s="73" t="s">
        <v>4</v>
      </c>
      <c r="AT4" s="73" t="s">
        <v>133</v>
      </c>
      <c r="AU4" s="700" t="s">
        <v>134</v>
      </c>
      <c r="AV4" s="690"/>
      <c r="AW4" s="692"/>
      <c r="AX4" s="664"/>
      <c r="AY4" s="665"/>
      <c r="AZ4" s="711"/>
      <c r="BA4" s="707"/>
      <c r="BB4" s="115"/>
      <c r="BC4" s="115"/>
      <c r="BD4" s="115"/>
      <c r="BE4" s="115"/>
    </row>
    <row r="5" spans="1:57" ht="18" customHeight="1" thickBot="1" x14ac:dyDescent="0.55000000000000004">
      <c r="A5" s="115"/>
      <c r="B5" s="651"/>
      <c r="C5" s="651"/>
      <c r="D5" s="654"/>
      <c r="E5" s="343" t="s">
        <v>3</v>
      </c>
      <c r="F5" s="349">
        <f>IF(คุณลักษณะ!F5="","",คุณลักษณะ!F5)</f>
        <v>3</v>
      </c>
      <c r="G5" s="75">
        <f>IF(คุณลักษณะ!G5="","",คุณลักษณะ!G5)</f>
        <v>3</v>
      </c>
      <c r="H5" s="75">
        <f>IF(คุณลักษณะ!H5="","",คุณลักษณะ!H5)</f>
        <v>3</v>
      </c>
      <c r="I5" s="75">
        <f>IF(คุณลักษณะ!I5="","",คุณลักษณะ!I5)</f>
        <v>3</v>
      </c>
      <c r="J5" s="76">
        <f>IF(SUM(F5:I5),SUM(F5:I5),"")</f>
        <v>12</v>
      </c>
      <c r="K5" s="71">
        <v>100</v>
      </c>
      <c r="L5" s="701"/>
      <c r="M5" s="349">
        <f>IF(คุณลักษณะ!J5="","",คุณลักษณะ!J5)</f>
        <v>3</v>
      </c>
      <c r="N5" s="75">
        <f>IF(คุณลักษณะ!K5="","",คุณลักษณะ!K5)</f>
        <v>3</v>
      </c>
      <c r="O5" s="76">
        <f>IF(SUM(M5:N5),SUM(M5:N5),"")</f>
        <v>6</v>
      </c>
      <c r="P5" s="71">
        <v>100</v>
      </c>
      <c r="Q5" s="701"/>
      <c r="R5" s="349">
        <f>IF(คุณลักษณะ!L5="","",คุณลักษณะ!L5)</f>
        <v>3</v>
      </c>
      <c r="S5" s="76">
        <f>IF(SUM(R5:R5),SUM(R5:R5),"")</f>
        <v>3</v>
      </c>
      <c r="T5" s="71">
        <v>100</v>
      </c>
      <c r="U5" s="701"/>
      <c r="V5" s="345" t="str">
        <f>IF(คุณลักษณะ!M5="","",คุณลักษณะ!M5)</f>
        <v/>
      </c>
      <c r="W5" s="75">
        <f>IF(คุณลักษณะ!N5="","",คุณลักษณะ!N5)</f>
        <v>3</v>
      </c>
      <c r="X5" s="76">
        <f>IF(SUM(V5:W5),SUM(V5:W5),"")</f>
        <v>3</v>
      </c>
      <c r="Y5" s="71">
        <v>100</v>
      </c>
      <c r="Z5" s="703"/>
      <c r="AA5" s="349">
        <f>IF(คุณลักษณะ!O5="","",คุณลักษณะ!O5)</f>
        <v>3</v>
      </c>
      <c r="AB5" s="75">
        <f>IF(คุณลักษณะ!P5="","",คุณลักษณะ!P5)</f>
        <v>3</v>
      </c>
      <c r="AC5" s="76">
        <f>IF(SUM(AA5:AB5),SUM(AA5:AB5),"")</f>
        <v>6</v>
      </c>
      <c r="AD5" s="71">
        <v>100</v>
      </c>
      <c r="AE5" s="701"/>
      <c r="AF5" s="349">
        <f>IF(คุณลักษณะ!Q5="","",คุณลักษณะ!Q5)</f>
        <v>3</v>
      </c>
      <c r="AG5" s="75">
        <f>IF(คุณลักษณะ!R5="","",คุณลักษณะ!R5)</f>
        <v>3</v>
      </c>
      <c r="AH5" s="76">
        <f>IF(SUM(AF5:AG5),SUM(AF5:AG5),"")</f>
        <v>6</v>
      </c>
      <c r="AI5" s="71">
        <v>100</v>
      </c>
      <c r="AJ5" s="701"/>
      <c r="AK5" s="349">
        <f>IF(คุณลักษณะ!S5="","",คุณลักษณะ!S5)</f>
        <v>3</v>
      </c>
      <c r="AL5" s="75">
        <f>IF(คุณลักษณะ!T5="","",คุณลักษณะ!T5)</f>
        <v>3</v>
      </c>
      <c r="AM5" s="75">
        <f>IF(คุณลักษณะ!U5="","",คุณลักษณะ!U5)</f>
        <v>3</v>
      </c>
      <c r="AN5" s="76">
        <f>IF(SUM(AK5:AM5),SUM(AK5:AM5),"")</f>
        <v>9</v>
      </c>
      <c r="AO5" s="71">
        <v>100</v>
      </c>
      <c r="AP5" s="701"/>
      <c r="AQ5" s="349">
        <f>IF(คุณลักษณะ!V5="","",คุณลักษณะ!V5)</f>
        <v>3</v>
      </c>
      <c r="AR5" s="75">
        <f>IF(คุณลักษณะ!W5="","",คุณลักษณะ!W5)</f>
        <v>3</v>
      </c>
      <c r="AS5" s="76">
        <f>IF(SUM(AQ5:AR5),SUM(AQ5:AR5),"")</f>
        <v>6</v>
      </c>
      <c r="AT5" s="71">
        <v>100</v>
      </c>
      <c r="AU5" s="701"/>
      <c r="AV5" s="333">
        <f>IF(SUM(J5,O5,S5,X5,AC5,AH5,AN5,AS5),SUM(J5,O5,S5,X5,AC5,AH5,AN5,AS5),"")</f>
        <v>51</v>
      </c>
      <c r="AW5" s="487">
        <v>100</v>
      </c>
      <c r="AX5" s="695"/>
      <c r="AY5" s="666"/>
      <c r="AZ5" s="712"/>
      <c r="BA5" s="708"/>
      <c r="BB5" s="115"/>
      <c r="BC5" s="115"/>
      <c r="BD5" s="115"/>
      <c r="BE5" s="115"/>
    </row>
    <row r="6" spans="1:57" ht="15.75" customHeight="1" x14ac:dyDescent="0.5">
      <c r="A6" s="115"/>
      <c r="B6" s="61">
        <v>1</v>
      </c>
      <c r="C6" s="297" t="str">
        <f>IF(นักเรียน!C6="","",นักเรียน!C6)</f>
        <v/>
      </c>
      <c r="D6" s="648" t="str">
        <f>IF(นักเรียน!E6="","",นักเรียน!E6)</f>
        <v/>
      </c>
      <c r="E6" s="649"/>
      <c r="F6" s="350" t="str">
        <f>IF(คุณลักษณะ!F6="","",คุณลักษณะ!F6)</f>
        <v/>
      </c>
      <c r="G6" s="9" t="str">
        <f>IF(คุณลักษณะ!G6="","",คุณลักษณะ!G6)</f>
        <v/>
      </c>
      <c r="H6" s="9" t="str">
        <f>IF(คุณลักษณะ!H6="","",คุณลักษณะ!H6)</f>
        <v/>
      </c>
      <c r="I6" s="9" t="str">
        <f>IF(คุณลักษณะ!I6="","",คุณลักษณะ!I6)</f>
        <v/>
      </c>
      <c r="J6" s="69" t="str">
        <f>IF(SUM(F6:I6),SUM(F6:I6),"")</f>
        <v/>
      </c>
      <c r="K6" s="332" t="str">
        <f>IF(J6="","",ROUND(J6/$J$5*$K$5,0))</f>
        <v/>
      </c>
      <c r="L6" s="351" t="str">
        <f t="shared" ref="L6:L45" si="0">IF(K6="","",VLOOKUP(K6,grad2,4,TRUE))</f>
        <v/>
      </c>
      <c r="M6" s="350" t="str">
        <f>IF(คุณลักษณะ!J6="","",คุณลักษณะ!J6)</f>
        <v/>
      </c>
      <c r="N6" s="9" t="str">
        <f>IF(คุณลักษณะ!K6="","",คุณลักษณะ!K6)</f>
        <v/>
      </c>
      <c r="O6" s="69" t="str">
        <f>IF(SUM(M6:N6),SUM(M6:N6),"")</f>
        <v/>
      </c>
      <c r="P6" s="332" t="str">
        <f>IF(O6="","",ROUND(O6/$O$5*$P$5,0))</f>
        <v/>
      </c>
      <c r="Q6" s="351" t="str">
        <f t="shared" ref="Q6:Q45" si="1">IF(P6="","",VLOOKUP(P6,grad2,4,TRUE))</f>
        <v/>
      </c>
      <c r="R6" s="350" t="str">
        <f>IF(คุณลักษณะ!L6="","",คุณลักษณะ!L6)</f>
        <v/>
      </c>
      <c r="S6" s="69" t="str">
        <f>IF(SUM(R6:R6),SUM(R6:R6),"")</f>
        <v/>
      </c>
      <c r="T6" s="332" t="str">
        <f>IF(S6="","",ROUND(S6/$S$5*$T$5,0))</f>
        <v/>
      </c>
      <c r="U6" s="351" t="str">
        <f t="shared" ref="U6:U45" si="2">IF(T6="","",VLOOKUP(T6,grad2,4,TRUE))</f>
        <v/>
      </c>
      <c r="V6" s="346" t="str">
        <f>IF(คุณลักษณะ!M6="","",คุณลักษณะ!M6)</f>
        <v/>
      </c>
      <c r="W6" s="9" t="str">
        <f>IF(คุณลักษณะ!N6="","",คุณลักษณะ!N6)</f>
        <v/>
      </c>
      <c r="X6" s="69" t="str">
        <f>IF(SUM(V6:W6),SUM(V6:W6),"")</f>
        <v/>
      </c>
      <c r="Y6" s="61" t="str">
        <f>IF(X6="","",ROUND(X6/$X$5*$Y$5,0))</f>
        <v/>
      </c>
      <c r="Z6" s="353" t="str">
        <f t="shared" ref="Z6:Z45" si="3">IF(Y6="","",VLOOKUP(Y6,grad2,4,TRUE))</f>
        <v/>
      </c>
      <c r="AA6" s="350" t="str">
        <f>IF(คุณลักษณะ!O6="","",คุณลักษณะ!O6)</f>
        <v/>
      </c>
      <c r="AB6" s="9" t="str">
        <f>IF(คุณลักษณะ!P6="","",คุณลักษณะ!P6)</f>
        <v/>
      </c>
      <c r="AC6" s="69" t="str">
        <f>IF(SUM(AA6:AB6),SUM(AA6:AB6),"")</f>
        <v/>
      </c>
      <c r="AD6" s="332" t="str">
        <f>IF(AC6="","",ROUND(AC6/$AC$5*$AD$5,0))</f>
        <v/>
      </c>
      <c r="AE6" s="351" t="str">
        <f t="shared" ref="AE6:AE45" si="4">IF(AD6="","",VLOOKUP(AD6,grad2,4,TRUE))</f>
        <v/>
      </c>
      <c r="AF6" s="350" t="str">
        <f>IF(คุณลักษณะ!Q6="","",คุณลักษณะ!Q6)</f>
        <v/>
      </c>
      <c r="AG6" s="9" t="str">
        <f>IF(คุณลักษณะ!R6="","",คุณลักษณะ!R6)</f>
        <v/>
      </c>
      <c r="AH6" s="69" t="str">
        <f>IF(SUM(AF6:AG6),SUM(AF6:AG6),"")</f>
        <v/>
      </c>
      <c r="AI6" s="332" t="str">
        <f>IF(AH6="","",ROUND(AH6/$AH$5*$AI$5,0))</f>
        <v/>
      </c>
      <c r="AJ6" s="351" t="str">
        <f t="shared" ref="AJ6:AJ45" si="5">IF(AI6="","",VLOOKUP(AI6,grad2,4,TRUE))</f>
        <v/>
      </c>
      <c r="AK6" s="350" t="str">
        <f>IF(คุณลักษณะ!S6="","",คุณลักษณะ!S6)</f>
        <v/>
      </c>
      <c r="AL6" s="9" t="str">
        <f>IF(คุณลักษณะ!T6="","",คุณลักษณะ!T6)</f>
        <v/>
      </c>
      <c r="AM6" s="9" t="str">
        <f>IF(คุณลักษณะ!U6="","",คุณลักษณะ!U6)</f>
        <v/>
      </c>
      <c r="AN6" s="69" t="str">
        <f>IF(SUM(AK6:AM6),SUM(AK6:AM6),"")</f>
        <v/>
      </c>
      <c r="AO6" s="72" t="str">
        <f>IF(AN6="","",ROUND(AN6/$AN$5*$AO$5,0))</f>
        <v/>
      </c>
      <c r="AP6" s="351" t="str">
        <f t="shared" ref="AP6:AP45" si="6">IF(AO6="","",VLOOKUP(AO6,grad2,4,TRUE))</f>
        <v/>
      </c>
      <c r="AQ6" s="354" t="str">
        <f>IF(คุณลักษณะ!V6="","",คุณลักษณะ!V6)</f>
        <v/>
      </c>
      <c r="AR6" s="13" t="str">
        <f>IF(คุณลักษณะ!W6="","",คุณลักษณะ!W6)</f>
        <v/>
      </c>
      <c r="AS6" s="77" t="str">
        <f>IF(SUM(AQ6:AR6),SUM(AQ6:AR6),"")</f>
        <v/>
      </c>
      <c r="AT6" s="478" t="str">
        <f>IF(AS6="","",ROUND(AS6/$AS$5*$AT$5,0))</f>
        <v/>
      </c>
      <c r="AU6" s="351" t="str">
        <f t="shared" ref="AU6:AU55" si="7">IF(AT6="","",VLOOKUP(AT6,grad2,4,TRUE))</f>
        <v/>
      </c>
      <c r="AV6" s="331" t="str">
        <f>IF(SUM(J6,O6,S6,X6,AC6,AH6,AN6,AS6),SUM(J6,O6,S6,X6,AC6,AH6,AN6,AS6),"")</f>
        <v/>
      </c>
      <c r="AW6" s="66" t="str">
        <f>IF(OR(นักเรียน!Q6="ออก",AV6=""),"",ROUND(AV6/$AV$5*$AW$5,0))</f>
        <v/>
      </c>
      <c r="AX6" s="489" t="str">
        <f t="shared" ref="AX6:AX45" si="8">IF(AW6="","",VLOOKUP(AW6,grad2,5,TRUE))</f>
        <v/>
      </c>
      <c r="AY6" s="340" t="str">
        <f t="shared" ref="AY6:AY45" si="9">IF(AW6="","",VLOOKUP(AW6,grad2,4,TRUE))</f>
        <v/>
      </c>
      <c r="AZ6" s="9" t="str">
        <f>IF(คุณลักษณะ!AB6="","",คุณลักษณะ!AB6)</f>
        <v/>
      </c>
      <c r="BA6" s="47"/>
      <c r="BB6" s="115"/>
      <c r="BC6" s="115"/>
      <c r="BD6" s="115"/>
      <c r="BE6" s="115"/>
    </row>
    <row r="7" spans="1:57" ht="15.75" customHeight="1" x14ac:dyDescent="0.5">
      <c r="A7" s="115"/>
      <c r="B7" s="62">
        <v>2</v>
      </c>
      <c r="C7" s="297" t="str">
        <f>IF(นักเรียน!C7="","",นักเรียน!C7)</f>
        <v/>
      </c>
      <c r="D7" s="646" t="str">
        <f>IF(นักเรียน!E7="","",นักเรียน!E7)</f>
        <v/>
      </c>
      <c r="E7" s="647"/>
      <c r="F7" s="350" t="str">
        <f>IF(คุณลักษณะ!F7="","",คุณลักษณะ!F7)</f>
        <v/>
      </c>
      <c r="G7" s="9" t="str">
        <f>IF(คุณลักษณะ!G7="","",คุณลักษณะ!G7)</f>
        <v/>
      </c>
      <c r="H7" s="9" t="str">
        <f>IF(คุณลักษณะ!H7="","",คุณลักษณะ!H7)</f>
        <v/>
      </c>
      <c r="I7" s="9" t="str">
        <f>IF(คุณลักษณะ!I7="","",คุณลักษณะ!I7)</f>
        <v/>
      </c>
      <c r="J7" s="69" t="str">
        <f t="shared" ref="J7:J45" si="10">IF(SUM(F7:I7),SUM(F7:I7),"")</f>
        <v/>
      </c>
      <c r="K7" s="332" t="str">
        <f t="shared" ref="K7:K45" si="11">IF(J7="","",ROUND(J7/$J$5*$K$5,0))</f>
        <v/>
      </c>
      <c r="L7" s="351" t="str">
        <f t="shared" si="0"/>
        <v/>
      </c>
      <c r="M7" s="350" t="str">
        <f>IF(คุณลักษณะ!J7="","",คุณลักษณะ!J7)</f>
        <v/>
      </c>
      <c r="N7" s="9" t="str">
        <f>IF(คุณลักษณะ!K7="","",คุณลักษณะ!K7)</f>
        <v/>
      </c>
      <c r="O7" s="78" t="str">
        <f t="shared" ref="O7:O45" si="12">IF(SUM(M7:N7),SUM(M7:N7),"")</f>
        <v/>
      </c>
      <c r="P7" s="332" t="str">
        <f t="shared" ref="P7:P45" si="13">IF(O7="","",ROUND(O7/$O$5*$P$5,0))</f>
        <v/>
      </c>
      <c r="Q7" s="351" t="str">
        <f t="shared" si="1"/>
        <v/>
      </c>
      <c r="R7" s="352" t="str">
        <f>IF(คุณลักษณะ!L7="","",คุณลักษณะ!L7)</f>
        <v/>
      </c>
      <c r="S7" s="78" t="str">
        <f t="shared" ref="S7:S45" si="14">IF(SUM(R7:R7),SUM(R7:R7),"")</f>
        <v/>
      </c>
      <c r="T7" s="332" t="str">
        <f t="shared" ref="T7:T45" si="15">IF(S7="","",ROUND(S7/$S$5*$T$5,0))</f>
        <v/>
      </c>
      <c r="U7" s="351" t="str">
        <f t="shared" si="2"/>
        <v/>
      </c>
      <c r="V7" s="347" t="str">
        <f>IF(คุณลักษณะ!M7="","",คุณลักษณะ!M7)</f>
        <v/>
      </c>
      <c r="W7" s="11" t="str">
        <f>IF(คุณลักษณะ!N7="","",คุณลักษณะ!N7)</f>
        <v/>
      </c>
      <c r="X7" s="78" t="str">
        <f t="shared" ref="X7:X45" si="16">IF(SUM(V7:W7),SUM(V7:W7),"")</f>
        <v/>
      </c>
      <c r="Y7" s="61" t="str">
        <f t="shared" ref="Y7:Y45" si="17">IF(X7="","",ROUND(X7/$X$5*$Y$5,0))</f>
        <v/>
      </c>
      <c r="Z7" s="353" t="str">
        <f t="shared" si="3"/>
        <v/>
      </c>
      <c r="AA7" s="352" t="str">
        <f>IF(คุณลักษณะ!O7="","",คุณลักษณะ!O7)</f>
        <v/>
      </c>
      <c r="AB7" s="11" t="str">
        <f>IF(คุณลักษณะ!P7="","",คุณลักษณะ!P7)</f>
        <v/>
      </c>
      <c r="AC7" s="78" t="str">
        <f t="shared" ref="AC7:AC45" si="18">IF(SUM(AA7:AB7),SUM(AA7:AB7),"")</f>
        <v/>
      </c>
      <c r="AD7" s="332" t="str">
        <f t="shared" ref="AD7:AD45" si="19">IF(AC7="","",ROUND(AC7/$AC$5*$AD$5,0))</f>
        <v/>
      </c>
      <c r="AE7" s="351" t="str">
        <f t="shared" si="4"/>
        <v/>
      </c>
      <c r="AF7" s="352" t="str">
        <f>IF(คุณลักษณะ!Q7="","",คุณลักษณะ!Q7)</f>
        <v/>
      </c>
      <c r="AG7" s="11" t="str">
        <f>IF(คุณลักษณะ!R7="","",คุณลักษณะ!R7)</f>
        <v/>
      </c>
      <c r="AH7" s="78" t="str">
        <f t="shared" ref="AH7:AH45" si="20">IF(SUM(AF7:AG7),SUM(AF7:AG7),"")</f>
        <v/>
      </c>
      <c r="AI7" s="335" t="str">
        <f t="shared" ref="AI7:AI45" si="21">IF(AH7="","",ROUND(AH7/$AH$5*$AI$5,0))</f>
        <v/>
      </c>
      <c r="AJ7" s="351" t="str">
        <f t="shared" si="5"/>
        <v/>
      </c>
      <c r="AK7" s="352" t="str">
        <f>IF(คุณลักษณะ!S7="","",คุณลักษณะ!S7)</f>
        <v/>
      </c>
      <c r="AL7" s="11" t="str">
        <f>IF(คุณลักษณะ!T7="","",คุณลักษณะ!T7)</f>
        <v/>
      </c>
      <c r="AM7" s="11" t="str">
        <f>IF(คุณลักษณะ!U7="","",คุณลักษณะ!U7)</f>
        <v/>
      </c>
      <c r="AN7" s="78" t="str">
        <f t="shared" ref="AN7:AN45" si="22">IF(SUM(AK7:AM7),SUM(AK7:AM7),"")</f>
        <v/>
      </c>
      <c r="AO7" s="335" t="str">
        <f t="shared" ref="AO7:AO45" si="23">IF(AN7="","",ROUND(AN7/$AN$5*$AO$5,0))</f>
        <v/>
      </c>
      <c r="AP7" s="351" t="str">
        <f t="shared" si="6"/>
        <v/>
      </c>
      <c r="AQ7" s="352" t="str">
        <f>IF(คุณลักษณะ!V7="","",คุณลักษณะ!V7)</f>
        <v/>
      </c>
      <c r="AR7" s="11" t="str">
        <f>IF(คุณลักษณะ!W7="","",คุณลักษณะ!W7)</f>
        <v/>
      </c>
      <c r="AS7" s="78" t="str">
        <f>IF(SUM(AQ7:AR7),SUM(AQ7:AR7),"")</f>
        <v/>
      </c>
      <c r="AT7" s="478" t="str">
        <f t="shared" ref="AT7:AT55" si="24">IF(AS7="","",ROUND(AS7/$AS$5*$AT$5,0))</f>
        <v/>
      </c>
      <c r="AU7" s="351" t="str">
        <f t="shared" si="7"/>
        <v/>
      </c>
      <c r="AV7" s="496" t="str">
        <f t="shared" ref="AV7:AV55" si="25">IF(SUM(J7,O7,S7,X7,AC7,AH7,AN7,AS7),SUM(J7,O7,S7,X7,AC7,AH7,AN7,AS7),"")</f>
        <v/>
      </c>
      <c r="AW7" s="66" t="str">
        <f>IF(OR(นักเรียน!Q7="ออก",AV7=""),"",ROUND(AV7/$AV$5*$AW$5,0))</f>
        <v/>
      </c>
      <c r="AX7" s="489" t="str">
        <f t="shared" si="8"/>
        <v/>
      </c>
      <c r="AY7" s="340" t="str">
        <f t="shared" si="9"/>
        <v/>
      </c>
      <c r="AZ7" s="9" t="str">
        <f>IF(คุณลักษณะ!AB7="","",คุณลักษณะ!AB7)</f>
        <v/>
      </c>
      <c r="BA7" s="46"/>
      <c r="BB7" s="115"/>
      <c r="BC7" s="115"/>
      <c r="BD7" s="115"/>
      <c r="BE7" s="115"/>
    </row>
    <row r="8" spans="1:57" ht="15.75" customHeight="1" x14ac:dyDescent="0.5">
      <c r="A8" s="115"/>
      <c r="B8" s="62">
        <v>3</v>
      </c>
      <c r="C8" s="297" t="str">
        <f>IF(นักเรียน!C8="","",นักเรียน!C8)</f>
        <v/>
      </c>
      <c r="D8" s="646" t="str">
        <f>IF(นักเรียน!E8="","",นักเรียน!E8)</f>
        <v/>
      </c>
      <c r="E8" s="647"/>
      <c r="F8" s="350" t="str">
        <f>IF(คุณลักษณะ!F8="","",คุณลักษณะ!F8)</f>
        <v/>
      </c>
      <c r="G8" s="9" t="str">
        <f>IF(คุณลักษณะ!G8="","",คุณลักษณะ!G8)</f>
        <v/>
      </c>
      <c r="H8" s="9" t="str">
        <f>IF(คุณลักษณะ!H8="","",คุณลักษณะ!H8)</f>
        <v/>
      </c>
      <c r="I8" s="9" t="str">
        <f>IF(คุณลักษณะ!I8="","",คุณลักษณะ!I8)</f>
        <v/>
      </c>
      <c r="J8" s="69" t="str">
        <f t="shared" si="10"/>
        <v/>
      </c>
      <c r="K8" s="332" t="str">
        <f t="shared" si="11"/>
        <v/>
      </c>
      <c r="L8" s="351" t="str">
        <f t="shared" si="0"/>
        <v/>
      </c>
      <c r="M8" s="350" t="str">
        <f>IF(คุณลักษณะ!J8="","",คุณลักษณะ!J8)</f>
        <v/>
      </c>
      <c r="N8" s="9" t="str">
        <f>IF(คุณลักษณะ!K8="","",คุณลักษณะ!K8)</f>
        <v/>
      </c>
      <c r="O8" s="78" t="str">
        <f t="shared" si="12"/>
        <v/>
      </c>
      <c r="P8" s="332" t="str">
        <f t="shared" si="13"/>
        <v/>
      </c>
      <c r="Q8" s="351" t="str">
        <f t="shared" si="1"/>
        <v/>
      </c>
      <c r="R8" s="352" t="str">
        <f>IF(คุณลักษณะ!L8="","",คุณลักษณะ!L8)</f>
        <v/>
      </c>
      <c r="S8" s="78" t="str">
        <f t="shared" si="14"/>
        <v/>
      </c>
      <c r="T8" s="332" t="str">
        <f t="shared" si="15"/>
        <v/>
      </c>
      <c r="U8" s="351" t="str">
        <f t="shared" si="2"/>
        <v/>
      </c>
      <c r="V8" s="347" t="str">
        <f>IF(คุณลักษณะ!M8="","",คุณลักษณะ!M8)</f>
        <v/>
      </c>
      <c r="W8" s="11" t="str">
        <f>IF(คุณลักษณะ!N8="","",คุณลักษณะ!N8)</f>
        <v/>
      </c>
      <c r="X8" s="78" t="str">
        <f t="shared" si="16"/>
        <v/>
      </c>
      <c r="Y8" s="61" t="str">
        <f t="shared" si="17"/>
        <v/>
      </c>
      <c r="Z8" s="353" t="str">
        <f t="shared" si="3"/>
        <v/>
      </c>
      <c r="AA8" s="352" t="str">
        <f>IF(คุณลักษณะ!O8="","",คุณลักษณะ!O8)</f>
        <v/>
      </c>
      <c r="AB8" s="11" t="str">
        <f>IF(คุณลักษณะ!P8="","",คุณลักษณะ!P8)</f>
        <v/>
      </c>
      <c r="AC8" s="78" t="str">
        <f t="shared" si="18"/>
        <v/>
      </c>
      <c r="AD8" s="332" t="str">
        <f t="shared" si="19"/>
        <v/>
      </c>
      <c r="AE8" s="351" t="str">
        <f t="shared" si="4"/>
        <v/>
      </c>
      <c r="AF8" s="352" t="str">
        <f>IF(คุณลักษณะ!Q8="","",คุณลักษณะ!Q8)</f>
        <v/>
      </c>
      <c r="AG8" s="11" t="str">
        <f>IF(คุณลักษณะ!R8="","",คุณลักษณะ!R8)</f>
        <v/>
      </c>
      <c r="AH8" s="78" t="str">
        <f t="shared" si="20"/>
        <v/>
      </c>
      <c r="AI8" s="335" t="str">
        <f t="shared" si="21"/>
        <v/>
      </c>
      <c r="AJ8" s="351" t="str">
        <f t="shared" si="5"/>
        <v/>
      </c>
      <c r="AK8" s="352" t="str">
        <f>IF(คุณลักษณะ!S8="","",คุณลักษณะ!S8)</f>
        <v/>
      </c>
      <c r="AL8" s="11" t="str">
        <f>IF(คุณลักษณะ!T8="","",คุณลักษณะ!T8)</f>
        <v/>
      </c>
      <c r="AM8" s="11" t="str">
        <f>IF(คุณลักษณะ!U8="","",คุณลักษณะ!U8)</f>
        <v/>
      </c>
      <c r="AN8" s="78" t="str">
        <f t="shared" si="22"/>
        <v/>
      </c>
      <c r="AO8" s="335" t="str">
        <f t="shared" si="23"/>
        <v/>
      </c>
      <c r="AP8" s="351" t="str">
        <f t="shared" si="6"/>
        <v/>
      </c>
      <c r="AQ8" s="352" t="str">
        <f>IF(คุณลักษณะ!V8="","",คุณลักษณะ!V8)</f>
        <v/>
      </c>
      <c r="AR8" s="11" t="str">
        <f>IF(คุณลักษณะ!W8="","",คุณลักษณะ!W8)</f>
        <v/>
      </c>
      <c r="AS8" s="78" t="str">
        <f t="shared" ref="AS8:AS55" si="26">IF(SUM(AQ8:AR8),SUM(AQ8:AR8),"")</f>
        <v/>
      </c>
      <c r="AT8" s="478" t="str">
        <f t="shared" si="24"/>
        <v/>
      </c>
      <c r="AU8" s="351" t="str">
        <f t="shared" si="7"/>
        <v/>
      </c>
      <c r="AV8" s="496" t="str">
        <f t="shared" si="25"/>
        <v/>
      </c>
      <c r="AW8" s="66" t="str">
        <f>IF(OR(นักเรียน!Q8="ออก",AV8=""),"",ROUND(AV8/$AV$5*$AW$5,0))</f>
        <v/>
      </c>
      <c r="AX8" s="489" t="str">
        <f t="shared" si="8"/>
        <v/>
      </c>
      <c r="AY8" s="340" t="str">
        <f t="shared" si="9"/>
        <v/>
      </c>
      <c r="AZ8" s="9" t="str">
        <f>IF(คุณลักษณะ!AB8="","",คุณลักษณะ!AB8)</f>
        <v/>
      </c>
      <c r="BA8" s="46"/>
      <c r="BB8" s="115"/>
      <c r="BC8" s="115"/>
      <c r="BD8" s="115"/>
      <c r="BE8" s="115"/>
    </row>
    <row r="9" spans="1:57" ht="15.75" customHeight="1" x14ac:dyDescent="0.5">
      <c r="A9" s="115"/>
      <c r="B9" s="62">
        <v>4</v>
      </c>
      <c r="C9" s="297" t="str">
        <f>IF(นักเรียน!C9="","",นักเรียน!C9)</f>
        <v/>
      </c>
      <c r="D9" s="646" t="str">
        <f>IF(นักเรียน!E9="","",นักเรียน!E9)</f>
        <v/>
      </c>
      <c r="E9" s="647"/>
      <c r="F9" s="350" t="str">
        <f>IF(คุณลักษณะ!F9="","",คุณลักษณะ!F9)</f>
        <v/>
      </c>
      <c r="G9" s="9" t="str">
        <f>IF(คุณลักษณะ!G9="","",คุณลักษณะ!G9)</f>
        <v/>
      </c>
      <c r="H9" s="9" t="str">
        <f>IF(คุณลักษณะ!H9="","",คุณลักษณะ!H9)</f>
        <v/>
      </c>
      <c r="I9" s="9" t="str">
        <f>IF(คุณลักษณะ!I9="","",คุณลักษณะ!I9)</f>
        <v/>
      </c>
      <c r="J9" s="69" t="str">
        <f t="shared" si="10"/>
        <v/>
      </c>
      <c r="K9" s="332" t="str">
        <f t="shared" si="11"/>
        <v/>
      </c>
      <c r="L9" s="351" t="str">
        <f t="shared" si="0"/>
        <v/>
      </c>
      <c r="M9" s="350" t="str">
        <f>IF(คุณลักษณะ!J9="","",คุณลักษณะ!J9)</f>
        <v/>
      </c>
      <c r="N9" s="9" t="str">
        <f>IF(คุณลักษณะ!K9="","",คุณลักษณะ!K9)</f>
        <v/>
      </c>
      <c r="O9" s="78" t="str">
        <f t="shared" si="12"/>
        <v/>
      </c>
      <c r="P9" s="332" t="str">
        <f t="shared" si="13"/>
        <v/>
      </c>
      <c r="Q9" s="351" t="str">
        <f t="shared" si="1"/>
        <v/>
      </c>
      <c r="R9" s="352" t="str">
        <f>IF(คุณลักษณะ!L9="","",คุณลักษณะ!L9)</f>
        <v/>
      </c>
      <c r="S9" s="78" t="str">
        <f t="shared" si="14"/>
        <v/>
      </c>
      <c r="T9" s="332" t="str">
        <f t="shared" si="15"/>
        <v/>
      </c>
      <c r="U9" s="351" t="str">
        <f t="shared" si="2"/>
        <v/>
      </c>
      <c r="V9" s="347" t="str">
        <f>IF(คุณลักษณะ!M9="","",คุณลักษณะ!M9)</f>
        <v/>
      </c>
      <c r="W9" s="11" t="str">
        <f>IF(คุณลักษณะ!N9="","",คุณลักษณะ!N9)</f>
        <v/>
      </c>
      <c r="X9" s="78" t="str">
        <f t="shared" si="16"/>
        <v/>
      </c>
      <c r="Y9" s="61" t="str">
        <f t="shared" si="17"/>
        <v/>
      </c>
      <c r="Z9" s="353" t="str">
        <f t="shared" si="3"/>
        <v/>
      </c>
      <c r="AA9" s="352" t="str">
        <f>IF(คุณลักษณะ!O9="","",คุณลักษณะ!O9)</f>
        <v/>
      </c>
      <c r="AB9" s="11" t="str">
        <f>IF(คุณลักษณะ!P9="","",คุณลักษณะ!P9)</f>
        <v/>
      </c>
      <c r="AC9" s="78" t="str">
        <f t="shared" si="18"/>
        <v/>
      </c>
      <c r="AD9" s="332" t="str">
        <f t="shared" si="19"/>
        <v/>
      </c>
      <c r="AE9" s="351" t="str">
        <f t="shared" si="4"/>
        <v/>
      </c>
      <c r="AF9" s="352" t="str">
        <f>IF(คุณลักษณะ!Q9="","",คุณลักษณะ!Q9)</f>
        <v/>
      </c>
      <c r="AG9" s="11" t="str">
        <f>IF(คุณลักษณะ!R9="","",คุณลักษณะ!R9)</f>
        <v/>
      </c>
      <c r="AH9" s="78" t="str">
        <f t="shared" si="20"/>
        <v/>
      </c>
      <c r="AI9" s="335" t="str">
        <f t="shared" si="21"/>
        <v/>
      </c>
      <c r="AJ9" s="351" t="str">
        <f t="shared" si="5"/>
        <v/>
      </c>
      <c r="AK9" s="352" t="str">
        <f>IF(คุณลักษณะ!S9="","",คุณลักษณะ!S9)</f>
        <v/>
      </c>
      <c r="AL9" s="11" t="str">
        <f>IF(คุณลักษณะ!T9="","",คุณลักษณะ!T9)</f>
        <v/>
      </c>
      <c r="AM9" s="11" t="str">
        <f>IF(คุณลักษณะ!U9="","",คุณลักษณะ!U9)</f>
        <v/>
      </c>
      <c r="AN9" s="78" t="str">
        <f t="shared" si="22"/>
        <v/>
      </c>
      <c r="AO9" s="335" t="str">
        <f t="shared" si="23"/>
        <v/>
      </c>
      <c r="AP9" s="351" t="str">
        <f t="shared" si="6"/>
        <v/>
      </c>
      <c r="AQ9" s="352" t="str">
        <f>IF(คุณลักษณะ!V9="","",คุณลักษณะ!V9)</f>
        <v/>
      </c>
      <c r="AR9" s="11" t="str">
        <f>IF(คุณลักษณะ!W9="","",คุณลักษณะ!W9)</f>
        <v/>
      </c>
      <c r="AS9" s="78" t="str">
        <f t="shared" si="26"/>
        <v/>
      </c>
      <c r="AT9" s="478" t="str">
        <f t="shared" si="24"/>
        <v/>
      </c>
      <c r="AU9" s="351" t="str">
        <f t="shared" si="7"/>
        <v/>
      </c>
      <c r="AV9" s="496" t="str">
        <f t="shared" si="25"/>
        <v/>
      </c>
      <c r="AW9" s="66" t="str">
        <f>IF(OR(นักเรียน!Q9="ออก",AV9=""),"",ROUND(AV9/$AV$5*$AW$5,0))</f>
        <v/>
      </c>
      <c r="AX9" s="489" t="str">
        <f t="shared" si="8"/>
        <v/>
      </c>
      <c r="AY9" s="340" t="str">
        <f t="shared" si="9"/>
        <v/>
      </c>
      <c r="AZ9" s="9" t="str">
        <f>IF(คุณลักษณะ!AB9="","",คุณลักษณะ!AB9)</f>
        <v/>
      </c>
      <c r="BA9" s="46"/>
      <c r="BB9" s="115"/>
      <c r="BC9" s="115"/>
      <c r="BD9" s="115"/>
      <c r="BE9" s="115"/>
    </row>
    <row r="10" spans="1:57" ht="15.75" customHeight="1" x14ac:dyDescent="0.5">
      <c r="A10" s="115"/>
      <c r="B10" s="61">
        <v>5</v>
      </c>
      <c r="C10" s="297" t="str">
        <f>IF(นักเรียน!C10="","",นักเรียน!C10)</f>
        <v/>
      </c>
      <c r="D10" s="646" t="str">
        <f>IF(นักเรียน!E10="","",นักเรียน!E10)</f>
        <v/>
      </c>
      <c r="E10" s="647"/>
      <c r="F10" s="350" t="str">
        <f>IF(คุณลักษณะ!F10="","",คุณลักษณะ!F10)</f>
        <v/>
      </c>
      <c r="G10" s="9" t="str">
        <f>IF(คุณลักษณะ!G10="","",คุณลักษณะ!G10)</f>
        <v/>
      </c>
      <c r="H10" s="9" t="str">
        <f>IF(คุณลักษณะ!H10="","",คุณลักษณะ!H10)</f>
        <v/>
      </c>
      <c r="I10" s="9" t="str">
        <f>IF(คุณลักษณะ!I10="","",คุณลักษณะ!I10)</f>
        <v/>
      </c>
      <c r="J10" s="69" t="str">
        <f t="shared" si="10"/>
        <v/>
      </c>
      <c r="K10" s="332" t="str">
        <f t="shared" si="11"/>
        <v/>
      </c>
      <c r="L10" s="351" t="str">
        <f t="shared" si="0"/>
        <v/>
      </c>
      <c r="M10" s="350" t="str">
        <f>IF(คุณลักษณะ!J10="","",คุณลักษณะ!J10)</f>
        <v/>
      </c>
      <c r="N10" s="9" t="str">
        <f>IF(คุณลักษณะ!K10="","",คุณลักษณะ!K10)</f>
        <v/>
      </c>
      <c r="O10" s="78" t="str">
        <f t="shared" si="12"/>
        <v/>
      </c>
      <c r="P10" s="332" t="str">
        <f t="shared" si="13"/>
        <v/>
      </c>
      <c r="Q10" s="351" t="str">
        <f t="shared" si="1"/>
        <v/>
      </c>
      <c r="R10" s="352" t="str">
        <f>IF(คุณลักษณะ!L10="","",คุณลักษณะ!L10)</f>
        <v/>
      </c>
      <c r="S10" s="78" t="str">
        <f t="shared" si="14"/>
        <v/>
      </c>
      <c r="T10" s="332" t="str">
        <f t="shared" si="15"/>
        <v/>
      </c>
      <c r="U10" s="351" t="str">
        <f t="shared" si="2"/>
        <v/>
      </c>
      <c r="V10" s="347" t="str">
        <f>IF(คุณลักษณะ!M10="","",คุณลักษณะ!M10)</f>
        <v/>
      </c>
      <c r="W10" s="11" t="str">
        <f>IF(คุณลักษณะ!N10="","",คุณลักษณะ!N10)</f>
        <v/>
      </c>
      <c r="X10" s="78" t="str">
        <f t="shared" si="16"/>
        <v/>
      </c>
      <c r="Y10" s="61" t="str">
        <f t="shared" si="17"/>
        <v/>
      </c>
      <c r="Z10" s="353" t="str">
        <f t="shared" si="3"/>
        <v/>
      </c>
      <c r="AA10" s="352" t="str">
        <f>IF(คุณลักษณะ!O10="","",คุณลักษณะ!O10)</f>
        <v/>
      </c>
      <c r="AB10" s="11" t="str">
        <f>IF(คุณลักษณะ!P10="","",คุณลักษณะ!P10)</f>
        <v/>
      </c>
      <c r="AC10" s="78" t="str">
        <f t="shared" si="18"/>
        <v/>
      </c>
      <c r="AD10" s="332" t="str">
        <f t="shared" si="19"/>
        <v/>
      </c>
      <c r="AE10" s="351" t="str">
        <f t="shared" si="4"/>
        <v/>
      </c>
      <c r="AF10" s="352" t="str">
        <f>IF(คุณลักษณะ!Q10="","",คุณลักษณะ!Q10)</f>
        <v/>
      </c>
      <c r="AG10" s="11" t="str">
        <f>IF(คุณลักษณะ!R10="","",คุณลักษณะ!R10)</f>
        <v/>
      </c>
      <c r="AH10" s="78" t="str">
        <f t="shared" si="20"/>
        <v/>
      </c>
      <c r="AI10" s="335" t="str">
        <f t="shared" si="21"/>
        <v/>
      </c>
      <c r="AJ10" s="351" t="str">
        <f t="shared" si="5"/>
        <v/>
      </c>
      <c r="AK10" s="352" t="str">
        <f>IF(คุณลักษณะ!S10="","",คุณลักษณะ!S10)</f>
        <v/>
      </c>
      <c r="AL10" s="11" t="str">
        <f>IF(คุณลักษณะ!T10="","",คุณลักษณะ!T10)</f>
        <v/>
      </c>
      <c r="AM10" s="11" t="str">
        <f>IF(คุณลักษณะ!U10="","",คุณลักษณะ!U10)</f>
        <v/>
      </c>
      <c r="AN10" s="78" t="str">
        <f t="shared" si="22"/>
        <v/>
      </c>
      <c r="AO10" s="335" t="str">
        <f t="shared" si="23"/>
        <v/>
      </c>
      <c r="AP10" s="351" t="str">
        <f t="shared" si="6"/>
        <v/>
      </c>
      <c r="AQ10" s="352" t="str">
        <f>IF(คุณลักษณะ!V10="","",คุณลักษณะ!V10)</f>
        <v/>
      </c>
      <c r="AR10" s="11" t="str">
        <f>IF(คุณลักษณะ!W10="","",คุณลักษณะ!W10)</f>
        <v/>
      </c>
      <c r="AS10" s="78" t="str">
        <f t="shared" si="26"/>
        <v/>
      </c>
      <c r="AT10" s="478" t="str">
        <f t="shared" si="24"/>
        <v/>
      </c>
      <c r="AU10" s="351" t="str">
        <f t="shared" si="7"/>
        <v/>
      </c>
      <c r="AV10" s="496" t="str">
        <f t="shared" si="25"/>
        <v/>
      </c>
      <c r="AW10" s="66" t="str">
        <f>IF(OR(นักเรียน!Q10="ออก",AV10=""),"",ROUND(AV10/$AV$5*$AW$5,0))</f>
        <v/>
      </c>
      <c r="AX10" s="489" t="str">
        <f t="shared" si="8"/>
        <v/>
      </c>
      <c r="AY10" s="340" t="str">
        <f t="shared" si="9"/>
        <v/>
      </c>
      <c r="AZ10" s="9" t="str">
        <f>IF(คุณลักษณะ!AB10="","",คุณลักษณะ!AB10)</f>
        <v/>
      </c>
      <c r="BA10" s="46"/>
      <c r="BB10" s="115"/>
      <c r="BC10" s="115"/>
      <c r="BD10" s="115"/>
      <c r="BE10" s="115"/>
    </row>
    <row r="11" spans="1:57" ht="15.75" customHeight="1" x14ac:dyDescent="0.5">
      <c r="A11" s="115"/>
      <c r="B11" s="62">
        <v>6</v>
      </c>
      <c r="C11" s="297" t="str">
        <f>IF(นักเรียน!C11="","",นักเรียน!C11)</f>
        <v/>
      </c>
      <c r="D11" s="646" t="str">
        <f>IF(นักเรียน!E11="","",นักเรียน!E11)</f>
        <v/>
      </c>
      <c r="E11" s="647"/>
      <c r="F11" s="350" t="str">
        <f>IF(คุณลักษณะ!F11="","",คุณลักษณะ!F11)</f>
        <v/>
      </c>
      <c r="G11" s="9" t="str">
        <f>IF(คุณลักษณะ!G11="","",คุณลักษณะ!G11)</f>
        <v/>
      </c>
      <c r="H11" s="9" t="str">
        <f>IF(คุณลักษณะ!H11="","",คุณลักษณะ!H11)</f>
        <v/>
      </c>
      <c r="I11" s="9" t="str">
        <f>IF(คุณลักษณะ!I11="","",คุณลักษณะ!I11)</f>
        <v/>
      </c>
      <c r="J11" s="69" t="str">
        <f t="shared" si="10"/>
        <v/>
      </c>
      <c r="K11" s="332" t="str">
        <f t="shared" si="11"/>
        <v/>
      </c>
      <c r="L11" s="351" t="str">
        <f t="shared" si="0"/>
        <v/>
      </c>
      <c r="M11" s="350" t="str">
        <f>IF(คุณลักษณะ!J11="","",คุณลักษณะ!J11)</f>
        <v/>
      </c>
      <c r="N11" s="9" t="str">
        <f>IF(คุณลักษณะ!K11="","",คุณลักษณะ!K11)</f>
        <v/>
      </c>
      <c r="O11" s="78" t="str">
        <f t="shared" si="12"/>
        <v/>
      </c>
      <c r="P11" s="332" t="str">
        <f t="shared" si="13"/>
        <v/>
      </c>
      <c r="Q11" s="351" t="str">
        <f t="shared" si="1"/>
        <v/>
      </c>
      <c r="R11" s="352" t="str">
        <f>IF(คุณลักษณะ!L11="","",คุณลักษณะ!L11)</f>
        <v/>
      </c>
      <c r="S11" s="78" t="str">
        <f t="shared" si="14"/>
        <v/>
      </c>
      <c r="T11" s="332" t="str">
        <f t="shared" si="15"/>
        <v/>
      </c>
      <c r="U11" s="351" t="str">
        <f t="shared" si="2"/>
        <v/>
      </c>
      <c r="V11" s="347" t="str">
        <f>IF(คุณลักษณะ!M11="","",คุณลักษณะ!M11)</f>
        <v/>
      </c>
      <c r="W11" s="11" t="str">
        <f>IF(คุณลักษณะ!N11="","",คุณลักษณะ!N11)</f>
        <v/>
      </c>
      <c r="X11" s="78" t="str">
        <f t="shared" si="16"/>
        <v/>
      </c>
      <c r="Y11" s="61" t="str">
        <f t="shared" si="17"/>
        <v/>
      </c>
      <c r="Z11" s="353" t="str">
        <f t="shared" si="3"/>
        <v/>
      </c>
      <c r="AA11" s="352" t="str">
        <f>IF(คุณลักษณะ!O11="","",คุณลักษณะ!O11)</f>
        <v/>
      </c>
      <c r="AB11" s="11" t="str">
        <f>IF(คุณลักษณะ!P11="","",คุณลักษณะ!P11)</f>
        <v/>
      </c>
      <c r="AC11" s="78" t="str">
        <f t="shared" si="18"/>
        <v/>
      </c>
      <c r="AD11" s="332" t="str">
        <f t="shared" si="19"/>
        <v/>
      </c>
      <c r="AE11" s="351" t="str">
        <f t="shared" si="4"/>
        <v/>
      </c>
      <c r="AF11" s="352" t="str">
        <f>IF(คุณลักษณะ!Q11="","",คุณลักษณะ!Q11)</f>
        <v/>
      </c>
      <c r="AG11" s="11" t="str">
        <f>IF(คุณลักษณะ!R11="","",คุณลักษณะ!R11)</f>
        <v/>
      </c>
      <c r="AH11" s="78" t="str">
        <f t="shared" si="20"/>
        <v/>
      </c>
      <c r="AI11" s="335" t="str">
        <f t="shared" si="21"/>
        <v/>
      </c>
      <c r="AJ11" s="351" t="str">
        <f t="shared" si="5"/>
        <v/>
      </c>
      <c r="AK11" s="352" t="str">
        <f>IF(คุณลักษณะ!S11="","",คุณลักษณะ!S11)</f>
        <v/>
      </c>
      <c r="AL11" s="11" t="str">
        <f>IF(คุณลักษณะ!T11="","",คุณลักษณะ!T11)</f>
        <v/>
      </c>
      <c r="AM11" s="11" t="str">
        <f>IF(คุณลักษณะ!U11="","",คุณลักษณะ!U11)</f>
        <v/>
      </c>
      <c r="AN11" s="78" t="str">
        <f t="shared" si="22"/>
        <v/>
      </c>
      <c r="AO11" s="335" t="str">
        <f t="shared" si="23"/>
        <v/>
      </c>
      <c r="AP11" s="351" t="str">
        <f t="shared" si="6"/>
        <v/>
      </c>
      <c r="AQ11" s="352" t="str">
        <f>IF(คุณลักษณะ!V11="","",คุณลักษณะ!V11)</f>
        <v/>
      </c>
      <c r="AR11" s="11" t="str">
        <f>IF(คุณลักษณะ!W11="","",คุณลักษณะ!W11)</f>
        <v/>
      </c>
      <c r="AS11" s="78" t="str">
        <f t="shared" si="26"/>
        <v/>
      </c>
      <c r="AT11" s="478" t="str">
        <f t="shared" si="24"/>
        <v/>
      </c>
      <c r="AU11" s="351" t="str">
        <f t="shared" si="7"/>
        <v/>
      </c>
      <c r="AV11" s="496" t="str">
        <f t="shared" si="25"/>
        <v/>
      </c>
      <c r="AW11" s="66" t="str">
        <f>IF(OR(นักเรียน!Q11="ออก",AV11=""),"",ROUND(AV11/$AV$5*$AW$5,0))</f>
        <v/>
      </c>
      <c r="AX11" s="489" t="str">
        <f t="shared" si="8"/>
        <v/>
      </c>
      <c r="AY11" s="340" t="str">
        <f t="shared" si="9"/>
        <v/>
      </c>
      <c r="AZ11" s="9" t="str">
        <f>IF(คุณลักษณะ!AB11="","",คุณลักษณะ!AB11)</f>
        <v/>
      </c>
      <c r="BA11" s="46"/>
      <c r="BB11" s="115"/>
      <c r="BC11" s="115"/>
      <c r="BD11" s="115"/>
      <c r="BE11" s="115"/>
    </row>
    <row r="12" spans="1:57" ht="15.75" customHeight="1" x14ac:dyDescent="0.5">
      <c r="A12" s="115"/>
      <c r="B12" s="62">
        <v>7</v>
      </c>
      <c r="C12" s="297" t="str">
        <f>IF(นักเรียน!C12="","",นักเรียน!C12)</f>
        <v/>
      </c>
      <c r="D12" s="646" t="str">
        <f>IF(นักเรียน!E12="","",นักเรียน!E12)</f>
        <v/>
      </c>
      <c r="E12" s="647"/>
      <c r="F12" s="350" t="str">
        <f>IF(คุณลักษณะ!F12="","",คุณลักษณะ!F12)</f>
        <v/>
      </c>
      <c r="G12" s="9" t="str">
        <f>IF(คุณลักษณะ!G12="","",คุณลักษณะ!G12)</f>
        <v/>
      </c>
      <c r="H12" s="9" t="str">
        <f>IF(คุณลักษณะ!H12="","",คุณลักษณะ!H12)</f>
        <v/>
      </c>
      <c r="I12" s="9" t="str">
        <f>IF(คุณลักษณะ!I12="","",คุณลักษณะ!I12)</f>
        <v/>
      </c>
      <c r="J12" s="69" t="str">
        <f t="shared" si="10"/>
        <v/>
      </c>
      <c r="K12" s="332" t="str">
        <f t="shared" si="11"/>
        <v/>
      </c>
      <c r="L12" s="351" t="str">
        <f t="shared" si="0"/>
        <v/>
      </c>
      <c r="M12" s="350" t="str">
        <f>IF(คุณลักษณะ!J12="","",คุณลักษณะ!J12)</f>
        <v/>
      </c>
      <c r="N12" s="9" t="str">
        <f>IF(คุณลักษณะ!K12="","",คุณลักษณะ!K12)</f>
        <v/>
      </c>
      <c r="O12" s="78" t="str">
        <f t="shared" si="12"/>
        <v/>
      </c>
      <c r="P12" s="332" t="str">
        <f t="shared" si="13"/>
        <v/>
      </c>
      <c r="Q12" s="351" t="str">
        <f t="shared" si="1"/>
        <v/>
      </c>
      <c r="R12" s="352" t="str">
        <f>IF(คุณลักษณะ!L12="","",คุณลักษณะ!L12)</f>
        <v/>
      </c>
      <c r="S12" s="78" t="str">
        <f t="shared" si="14"/>
        <v/>
      </c>
      <c r="T12" s="332" t="str">
        <f t="shared" si="15"/>
        <v/>
      </c>
      <c r="U12" s="351" t="str">
        <f t="shared" si="2"/>
        <v/>
      </c>
      <c r="V12" s="347" t="str">
        <f>IF(คุณลักษณะ!M12="","",คุณลักษณะ!M12)</f>
        <v/>
      </c>
      <c r="W12" s="11" t="str">
        <f>IF(คุณลักษณะ!N12="","",คุณลักษณะ!N12)</f>
        <v/>
      </c>
      <c r="X12" s="78" t="str">
        <f t="shared" si="16"/>
        <v/>
      </c>
      <c r="Y12" s="61" t="str">
        <f t="shared" si="17"/>
        <v/>
      </c>
      <c r="Z12" s="353" t="str">
        <f t="shared" si="3"/>
        <v/>
      </c>
      <c r="AA12" s="352" t="str">
        <f>IF(คุณลักษณะ!O12="","",คุณลักษณะ!O12)</f>
        <v/>
      </c>
      <c r="AB12" s="11" t="str">
        <f>IF(คุณลักษณะ!P12="","",คุณลักษณะ!P12)</f>
        <v/>
      </c>
      <c r="AC12" s="78" t="str">
        <f t="shared" si="18"/>
        <v/>
      </c>
      <c r="AD12" s="332" t="str">
        <f t="shared" si="19"/>
        <v/>
      </c>
      <c r="AE12" s="351" t="str">
        <f t="shared" si="4"/>
        <v/>
      </c>
      <c r="AF12" s="352" t="str">
        <f>IF(คุณลักษณะ!Q12="","",คุณลักษณะ!Q12)</f>
        <v/>
      </c>
      <c r="AG12" s="11" t="str">
        <f>IF(คุณลักษณะ!R12="","",คุณลักษณะ!R12)</f>
        <v/>
      </c>
      <c r="AH12" s="78" t="str">
        <f t="shared" si="20"/>
        <v/>
      </c>
      <c r="AI12" s="335" t="str">
        <f t="shared" si="21"/>
        <v/>
      </c>
      <c r="AJ12" s="351" t="str">
        <f t="shared" si="5"/>
        <v/>
      </c>
      <c r="AK12" s="352" t="str">
        <f>IF(คุณลักษณะ!S12="","",คุณลักษณะ!S12)</f>
        <v/>
      </c>
      <c r="AL12" s="11" t="str">
        <f>IF(คุณลักษณะ!T12="","",คุณลักษณะ!T12)</f>
        <v/>
      </c>
      <c r="AM12" s="11" t="str">
        <f>IF(คุณลักษณะ!U12="","",คุณลักษณะ!U12)</f>
        <v/>
      </c>
      <c r="AN12" s="78" t="str">
        <f t="shared" si="22"/>
        <v/>
      </c>
      <c r="AO12" s="335" t="str">
        <f t="shared" si="23"/>
        <v/>
      </c>
      <c r="AP12" s="351" t="str">
        <f t="shared" si="6"/>
        <v/>
      </c>
      <c r="AQ12" s="352" t="str">
        <f>IF(คุณลักษณะ!V12="","",คุณลักษณะ!V12)</f>
        <v/>
      </c>
      <c r="AR12" s="11" t="str">
        <f>IF(คุณลักษณะ!W12="","",คุณลักษณะ!W12)</f>
        <v/>
      </c>
      <c r="AS12" s="78" t="str">
        <f t="shared" si="26"/>
        <v/>
      </c>
      <c r="AT12" s="478" t="str">
        <f t="shared" si="24"/>
        <v/>
      </c>
      <c r="AU12" s="351" t="str">
        <f t="shared" si="7"/>
        <v/>
      </c>
      <c r="AV12" s="496" t="str">
        <f t="shared" si="25"/>
        <v/>
      </c>
      <c r="AW12" s="66" t="str">
        <f>IF(OR(นักเรียน!Q12="ออก",AV12=""),"",ROUND(AV12/$AV$5*$AW$5,0))</f>
        <v/>
      </c>
      <c r="AX12" s="489" t="str">
        <f t="shared" si="8"/>
        <v/>
      </c>
      <c r="AY12" s="340" t="str">
        <f t="shared" si="9"/>
        <v/>
      </c>
      <c r="AZ12" s="9" t="str">
        <f>IF(คุณลักษณะ!AB12="","",คุณลักษณะ!AB12)</f>
        <v/>
      </c>
      <c r="BA12" s="46"/>
      <c r="BB12" s="115"/>
      <c r="BC12" s="115"/>
      <c r="BD12" s="115"/>
      <c r="BE12" s="115"/>
    </row>
    <row r="13" spans="1:57" ht="15.75" customHeight="1" x14ac:dyDescent="0.5">
      <c r="A13" s="115"/>
      <c r="B13" s="62">
        <v>8</v>
      </c>
      <c r="C13" s="297" t="str">
        <f>IF(นักเรียน!C13="","",นักเรียน!C13)</f>
        <v/>
      </c>
      <c r="D13" s="646" t="str">
        <f>IF(นักเรียน!E13="","",นักเรียน!E13)</f>
        <v/>
      </c>
      <c r="E13" s="647"/>
      <c r="F13" s="350" t="str">
        <f>IF(คุณลักษณะ!F13="","",คุณลักษณะ!F13)</f>
        <v/>
      </c>
      <c r="G13" s="9" t="str">
        <f>IF(คุณลักษณะ!G13="","",คุณลักษณะ!G13)</f>
        <v/>
      </c>
      <c r="H13" s="9" t="str">
        <f>IF(คุณลักษณะ!H13="","",คุณลักษณะ!H13)</f>
        <v/>
      </c>
      <c r="I13" s="9" t="str">
        <f>IF(คุณลักษณะ!I13="","",คุณลักษณะ!I13)</f>
        <v/>
      </c>
      <c r="J13" s="69" t="str">
        <f t="shared" si="10"/>
        <v/>
      </c>
      <c r="K13" s="332" t="str">
        <f t="shared" si="11"/>
        <v/>
      </c>
      <c r="L13" s="351" t="str">
        <f t="shared" si="0"/>
        <v/>
      </c>
      <c r="M13" s="350" t="str">
        <f>IF(คุณลักษณะ!J13="","",คุณลักษณะ!J13)</f>
        <v/>
      </c>
      <c r="N13" s="9" t="str">
        <f>IF(คุณลักษณะ!K13="","",คุณลักษณะ!K13)</f>
        <v/>
      </c>
      <c r="O13" s="78" t="str">
        <f t="shared" si="12"/>
        <v/>
      </c>
      <c r="P13" s="332" t="str">
        <f t="shared" si="13"/>
        <v/>
      </c>
      <c r="Q13" s="351" t="str">
        <f t="shared" si="1"/>
        <v/>
      </c>
      <c r="R13" s="352" t="str">
        <f>IF(คุณลักษณะ!L13="","",คุณลักษณะ!L13)</f>
        <v/>
      </c>
      <c r="S13" s="78" t="str">
        <f t="shared" si="14"/>
        <v/>
      </c>
      <c r="T13" s="332" t="str">
        <f t="shared" si="15"/>
        <v/>
      </c>
      <c r="U13" s="351" t="str">
        <f t="shared" si="2"/>
        <v/>
      </c>
      <c r="V13" s="347" t="str">
        <f>IF(คุณลักษณะ!M13="","",คุณลักษณะ!M13)</f>
        <v/>
      </c>
      <c r="W13" s="11" t="str">
        <f>IF(คุณลักษณะ!N13="","",คุณลักษณะ!N13)</f>
        <v/>
      </c>
      <c r="X13" s="78" t="str">
        <f t="shared" si="16"/>
        <v/>
      </c>
      <c r="Y13" s="61" t="str">
        <f t="shared" si="17"/>
        <v/>
      </c>
      <c r="Z13" s="353" t="str">
        <f t="shared" si="3"/>
        <v/>
      </c>
      <c r="AA13" s="352" t="str">
        <f>IF(คุณลักษณะ!O13="","",คุณลักษณะ!O13)</f>
        <v/>
      </c>
      <c r="AB13" s="11" t="str">
        <f>IF(คุณลักษณะ!P13="","",คุณลักษณะ!P13)</f>
        <v/>
      </c>
      <c r="AC13" s="78" t="str">
        <f t="shared" si="18"/>
        <v/>
      </c>
      <c r="AD13" s="332" t="str">
        <f t="shared" si="19"/>
        <v/>
      </c>
      <c r="AE13" s="351" t="str">
        <f t="shared" si="4"/>
        <v/>
      </c>
      <c r="AF13" s="352" t="str">
        <f>IF(คุณลักษณะ!Q13="","",คุณลักษณะ!Q13)</f>
        <v/>
      </c>
      <c r="AG13" s="11" t="str">
        <f>IF(คุณลักษณะ!R13="","",คุณลักษณะ!R13)</f>
        <v/>
      </c>
      <c r="AH13" s="78" t="str">
        <f t="shared" si="20"/>
        <v/>
      </c>
      <c r="AI13" s="335" t="str">
        <f t="shared" si="21"/>
        <v/>
      </c>
      <c r="AJ13" s="351" t="str">
        <f t="shared" si="5"/>
        <v/>
      </c>
      <c r="AK13" s="352" t="str">
        <f>IF(คุณลักษณะ!S13="","",คุณลักษณะ!S13)</f>
        <v/>
      </c>
      <c r="AL13" s="11" t="str">
        <f>IF(คุณลักษณะ!T13="","",คุณลักษณะ!T13)</f>
        <v/>
      </c>
      <c r="AM13" s="11" t="str">
        <f>IF(คุณลักษณะ!U13="","",คุณลักษณะ!U13)</f>
        <v/>
      </c>
      <c r="AN13" s="78" t="str">
        <f t="shared" si="22"/>
        <v/>
      </c>
      <c r="AO13" s="335" t="str">
        <f t="shared" si="23"/>
        <v/>
      </c>
      <c r="AP13" s="351" t="str">
        <f t="shared" si="6"/>
        <v/>
      </c>
      <c r="AQ13" s="352" t="str">
        <f>IF(คุณลักษณะ!V13="","",คุณลักษณะ!V13)</f>
        <v/>
      </c>
      <c r="AR13" s="11" t="str">
        <f>IF(คุณลักษณะ!W13="","",คุณลักษณะ!W13)</f>
        <v/>
      </c>
      <c r="AS13" s="78" t="str">
        <f t="shared" si="26"/>
        <v/>
      </c>
      <c r="AT13" s="478" t="str">
        <f t="shared" si="24"/>
        <v/>
      </c>
      <c r="AU13" s="351" t="str">
        <f t="shared" si="7"/>
        <v/>
      </c>
      <c r="AV13" s="496" t="str">
        <f t="shared" si="25"/>
        <v/>
      </c>
      <c r="AW13" s="66" t="str">
        <f>IF(OR(นักเรียน!Q13="ออก",AV13=""),"",ROUND(AV13/$AV$5*$AW$5,0))</f>
        <v/>
      </c>
      <c r="AX13" s="489" t="str">
        <f t="shared" si="8"/>
        <v/>
      </c>
      <c r="AY13" s="340" t="str">
        <f t="shared" si="9"/>
        <v/>
      </c>
      <c r="AZ13" s="9" t="str">
        <f>IF(คุณลักษณะ!AB13="","",คุณลักษณะ!AB13)</f>
        <v/>
      </c>
      <c r="BA13" s="46"/>
      <c r="BB13" s="115"/>
      <c r="BC13" s="115"/>
      <c r="BD13" s="115"/>
      <c r="BE13" s="115"/>
    </row>
    <row r="14" spans="1:57" ht="15.75" customHeight="1" x14ac:dyDescent="0.5">
      <c r="A14" s="115"/>
      <c r="B14" s="61">
        <v>9</v>
      </c>
      <c r="C14" s="297" t="str">
        <f>IF(นักเรียน!C14="","",นักเรียน!C14)</f>
        <v/>
      </c>
      <c r="D14" s="646" t="str">
        <f>IF(นักเรียน!E14="","",นักเรียน!E14)</f>
        <v/>
      </c>
      <c r="E14" s="647"/>
      <c r="F14" s="350" t="str">
        <f>IF(คุณลักษณะ!F14="","",คุณลักษณะ!F14)</f>
        <v/>
      </c>
      <c r="G14" s="9" t="str">
        <f>IF(คุณลักษณะ!G14="","",คุณลักษณะ!G14)</f>
        <v/>
      </c>
      <c r="H14" s="9" t="str">
        <f>IF(คุณลักษณะ!H14="","",คุณลักษณะ!H14)</f>
        <v/>
      </c>
      <c r="I14" s="9" t="str">
        <f>IF(คุณลักษณะ!I14="","",คุณลักษณะ!I14)</f>
        <v/>
      </c>
      <c r="J14" s="69" t="str">
        <f t="shared" si="10"/>
        <v/>
      </c>
      <c r="K14" s="332" t="str">
        <f t="shared" si="11"/>
        <v/>
      </c>
      <c r="L14" s="351" t="str">
        <f t="shared" si="0"/>
        <v/>
      </c>
      <c r="M14" s="350" t="str">
        <f>IF(คุณลักษณะ!J14="","",คุณลักษณะ!J14)</f>
        <v/>
      </c>
      <c r="N14" s="9" t="str">
        <f>IF(คุณลักษณะ!K14="","",คุณลักษณะ!K14)</f>
        <v/>
      </c>
      <c r="O14" s="78" t="str">
        <f t="shared" si="12"/>
        <v/>
      </c>
      <c r="P14" s="332" t="str">
        <f t="shared" si="13"/>
        <v/>
      </c>
      <c r="Q14" s="351" t="str">
        <f t="shared" si="1"/>
        <v/>
      </c>
      <c r="R14" s="352" t="str">
        <f>IF(คุณลักษณะ!L14="","",คุณลักษณะ!L14)</f>
        <v/>
      </c>
      <c r="S14" s="78" t="str">
        <f t="shared" si="14"/>
        <v/>
      </c>
      <c r="T14" s="332" t="str">
        <f t="shared" si="15"/>
        <v/>
      </c>
      <c r="U14" s="351" t="str">
        <f t="shared" si="2"/>
        <v/>
      </c>
      <c r="V14" s="347" t="str">
        <f>IF(คุณลักษณะ!M14="","",คุณลักษณะ!M14)</f>
        <v/>
      </c>
      <c r="W14" s="11" t="str">
        <f>IF(คุณลักษณะ!N14="","",คุณลักษณะ!N14)</f>
        <v/>
      </c>
      <c r="X14" s="78" t="str">
        <f t="shared" si="16"/>
        <v/>
      </c>
      <c r="Y14" s="61" t="str">
        <f t="shared" si="17"/>
        <v/>
      </c>
      <c r="Z14" s="353" t="str">
        <f t="shared" si="3"/>
        <v/>
      </c>
      <c r="AA14" s="352" t="str">
        <f>IF(คุณลักษณะ!O14="","",คุณลักษณะ!O14)</f>
        <v/>
      </c>
      <c r="AB14" s="11" t="str">
        <f>IF(คุณลักษณะ!P14="","",คุณลักษณะ!P14)</f>
        <v/>
      </c>
      <c r="AC14" s="78" t="str">
        <f t="shared" si="18"/>
        <v/>
      </c>
      <c r="AD14" s="332" t="str">
        <f t="shared" si="19"/>
        <v/>
      </c>
      <c r="AE14" s="351" t="str">
        <f t="shared" si="4"/>
        <v/>
      </c>
      <c r="AF14" s="352" t="str">
        <f>IF(คุณลักษณะ!Q14="","",คุณลักษณะ!Q14)</f>
        <v/>
      </c>
      <c r="AG14" s="11" t="str">
        <f>IF(คุณลักษณะ!R14="","",คุณลักษณะ!R14)</f>
        <v/>
      </c>
      <c r="AH14" s="78" t="str">
        <f t="shared" si="20"/>
        <v/>
      </c>
      <c r="AI14" s="335" t="str">
        <f t="shared" si="21"/>
        <v/>
      </c>
      <c r="AJ14" s="351" t="str">
        <f t="shared" si="5"/>
        <v/>
      </c>
      <c r="AK14" s="352" t="str">
        <f>IF(คุณลักษณะ!S14="","",คุณลักษณะ!S14)</f>
        <v/>
      </c>
      <c r="AL14" s="11" t="str">
        <f>IF(คุณลักษณะ!T14="","",คุณลักษณะ!T14)</f>
        <v/>
      </c>
      <c r="AM14" s="11" t="str">
        <f>IF(คุณลักษณะ!U14="","",คุณลักษณะ!U14)</f>
        <v/>
      </c>
      <c r="AN14" s="78" t="str">
        <f t="shared" si="22"/>
        <v/>
      </c>
      <c r="AO14" s="335" t="str">
        <f t="shared" si="23"/>
        <v/>
      </c>
      <c r="AP14" s="351" t="str">
        <f t="shared" si="6"/>
        <v/>
      </c>
      <c r="AQ14" s="352" t="str">
        <f>IF(คุณลักษณะ!V14="","",คุณลักษณะ!V14)</f>
        <v/>
      </c>
      <c r="AR14" s="11" t="str">
        <f>IF(คุณลักษณะ!W14="","",คุณลักษณะ!W14)</f>
        <v/>
      </c>
      <c r="AS14" s="78" t="str">
        <f t="shared" si="26"/>
        <v/>
      </c>
      <c r="AT14" s="478" t="str">
        <f t="shared" si="24"/>
        <v/>
      </c>
      <c r="AU14" s="351" t="str">
        <f t="shared" si="7"/>
        <v/>
      </c>
      <c r="AV14" s="496" t="str">
        <f t="shared" si="25"/>
        <v/>
      </c>
      <c r="AW14" s="66" t="str">
        <f>IF(OR(นักเรียน!Q14="ออก",AV14=""),"",ROUND(AV14/$AV$5*$AW$5,0))</f>
        <v/>
      </c>
      <c r="AX14" s="489" t="str">
        <f t="shared" si="8"/>
        <v/>
      </c>
      <c r="AY14" s="340" t="str">
        <f t="shared" si="9"/>
        <v/>
      </c>
      <c r="AZ14" s="9" t="str">
        <f>IF(คุณลักษณะ!AB14="","",คุณลักษณะ!AB14)</f>
        <v/>
      </c>
      <c r="BA14" s="46"/>
      <c r="BB14" s="115"/>
      <c r="BC14" s="115"/>
      <c r="BD14" s="115"/>
      <c r="BE14" s="115"/>
    </row>
    <row r="15" spans="1:57" ht="15.75" customHeight="1" x14ac:dyDescent="0.5">
      <c r="A15" s="115"/>
      <c r="B15" s="62">
        <v>10</v>
      </c>
      <c r="C15" s="297" t="str">
        <f>IF(นักเรียน!C15="","",นักเรียน!C15)</f>
        <v/>
      </c>
      <c r="D15" s="646" t="str">
        <f>IF(นักเรียน!E15="","",นักเรียน!E15)</f>
        <v/>
      </c>
      <c r="E15" s="647"/>
      <c r="F15" s="350" t="str">
        <f>IF(คุณลักษณะ!F15="","",คุณลักษณะ!F15)</f>
        <v/>
      </c>
      <c r="G15" s="9" t="str">
        <f>IF(คุณลักษณะ!G15="","",คุณลักษณะ!G15)</f>
        <v/>
      </c>
      <c r="H15" s="9" t="str">
        <f>IF(คุณลักษณะ!H15="","",คุณลักษณะ!H15)</f>
        <v/>
      </c>
      <c r="I15" s="9" t="str">
        <f>IF(คุณลักษณะ!I15="","",คุณลักษณะ!I15)</f>
        <v/>
      </c>
      <c r="J15" s="69" t="str">
        <f t="shared" si="10"/>
        <v/>
      </c>
      <c r="K15" s="332" t="str">
        <f t="shared" si="11"/>
        <v/>
      </c>
      <c r="L15" s="351" t="str">
        <f t="shared" si="0"/>
        <v/>
      </c>
      <c r="M15" s="350" t="str">
        <f>IF(คุณลักษณะ!J15="","",คุณลักษณะ!J15)</f>
        <v/>
      </c>
      <c r="N15" s="9" t="str">
        <f>IF(คุณลักษณะ!K15="","",คุณลักษณะ!K15)</f>
        <v/>
      </c>
      <c r="O15" s="78" t="str">
        <f t="shared" si="12"/>
        <v/>
      </c>
      <c r="P15" s="332" t="str">
        <f t="shared" si="13"/>
        <v/>
      </c>
      <c r="Q15" s="351" t="str">
        <f t="shared" si="1"/>
        <v/>
      </c>
      <c r="R15" s="352" t="str">
        <f>IF(คุณลักษณะ!L15="","",คุณลักษณะ!L15)</f>
        <v/>
      </c>
      <c r="S15" s="78" t="str">
        <f t="shared" si="14"/>
        <v/>
      </c>
      <c r="T15" s="332" t="str">
        <f t="shared" si="15"/>
        <v/>
      </c>
      <c r="U15" s="351" t="str">
        <f t="shared" si="2"/>
        <v/>
      </c>
      <c r="V15" s="347" t="str">
        <f>IF(คุณลักษณะ!M15="","",คุณลักษณะ!M15)</f>
        <v/>
      </c>
      <c r="W15" s="11" t="str">
        <f>IF(คุณลักษณะ!N15="","",คุณลักษณะ!N15)</f>
        <v/>
      </c>
      <c r="X15" s="78" t="str">
        <f t="shared" si="16"/>
        <v/>
      </c>
      <c r="Y15" s="61" t="str">
        <f t="shared" si="17"/>
        <v/>
      </c>
      <c r="Z15" s="353" t="str">
        <f t="shared" si="3"/>
        <v/>
      </c>
      <c r="AA15" s="352" t="str">
        <f>IF(คุณลักษณะ!O15="","",คุณลักษณะ!O15)</f>
        <v/>
      </c>
      <c r="AB15" s="11" t="str">
        <f>IF(คุณลักษณะ!P15="","",คุณลักษณะ!P15)</f>
        <v/>
      </c>
      <c r="AC15" s="78" t="str">
        <f t="shared" si="18"/>
        <v/>
      </c>
      <c r="AD15" s="332" t="str">
        <f t="shared" si="19"/>
        <v/>
      </c>
      <c r="AE15" s="351" t="str">
        <f t="shared" si="4"/>
        <v/>
      </c>
      <c r="AF15" s="352" t="str">
        <f>IF(คุณลักษณะ!Q15="","",คุณลักษณะ!Q15)</f>
        <v/>
      </c>
      <c r="AG15" s="11" t="str">
        <f>IF(คุณลักษณะ!R15="","",คุณลักษณะ!R15)</f>
        <v/>
      </c>
      <c r="AH15" s="78" t="str">
        <f t="shared" si="20"/>
        <v/>
      </c>
      <c r="AI15" s="335" t="str">
        <f t="shared" si="21"/>
        <v/>
      </c>
      <c r="AJ15" s="351" t="str">
        <f t="shared" si="5"/>
        <v/>
      </c>
      <c r="AK15" s="352" t="str">
        <f>IF(คุณลักษณะ!S15="","",คุณลักษณะ!S15)</f>
        <v/>
      </c>
      <c r="AL15" s="11" t="str">
        <f>IF(คุณลักษณะ!T15="","",คุณลักษณะ!T15)</f>
        <v/>
      </c>
      <c r="AM15" s="11" t="str">
        <f>IF(คุณลักษณะ!U15="","",คุณลักษณะ!U15)</f>
        <v/>
      </c>
      <c r="AN15" s="78" t="str">
        <f t="shared" si="22"/>
        <v/>
      </c>
      <c r="AO15" s="335" t="str">
        <f t="shared" si="23"/>
        <v/>
      </c>
      <c r="AP15" s="351" t="str">
        <f t="shared" si="6"/>
        <v/>
      </c>
      <c r="AQ15" s="352" t="str">
        <f>IF(คุณลักษณะ!V15="","",คุณลักษณะ!V15)</f>
        <v/>
      </c>
      <c r="AR15" s="11" t="str">
        <f>IF(คุณลักษณะ!W15="","",คุณลักษณะ!W15)</f>
        <v/>
      </c>
      <c r="AS15" s="78" t="str">
        <f t="shared" si="26"/>
        <v/>
      </c>
      <c r="AT15" s="478" t="str">
        <f t="shared" si="24"/>
        <v/>
      </c>
      <c r="AU15" s="351" t="str">
        <f t="shared" si="7"/>
        <v/>
      </c>
      <c r="AV15" s="496" t="str">
        <f t="shared" si="25"/>
        <v/>
      </c>
      <c r="AW15" s="66" t="str">
        <f>IF(OR(นักเรียน!Q15="ออก",AV15=""),"",ROUND(AV15/$AV$5*$AW$5,0))</f>
        <v/>
      </c>
      <c r="AX15" s="489" t="str">
        <f t="shared" si="8"/>
        <v/>
      </c>
      <c r="AY15" s="340" t="str">
        <f t="shared" si="9"/>
        <v/>
      </c>
      <c r="AZ15" s="9" t="str">
        <f>IF(คุณลักษณะ!AB15="","",คุณลักษณะ!AB15)</f>
        <v/>
      </c>
      <c r="BA15" s="46"/>
      <c r="BB15" s="115"/>
      <c r="BC15" s="115"/>
      <c r="BD15" s="115"/>
      <c r="BE15" s="115"/>
    </row>
    <row r="16" spans="1:57" ht="15.75" customHeight="1" x14ac:dyDescent="0.5">
      <c r="A16" s="115"/>
      <c r="B16" s="62">
        <v>11</v>
      </c>
      <c r="C16" s="297" t="str">
        <f>IF(นักเรียน!C16="","",นักเรียน!C16)</f>
        <v/>
      </c>
      <c r="D16" s="646" t="str">
        <f>IF(นักเรียน!E16="","",นักเรียน!E16)</f>
        <v/>
      </c>
      <c r="E16" s="647"/>
      <c r="F16" s="350" t="str">
        <f>IF(คุณลักษณะ!F16="","",คุณลักษณะ!F16)</f>
        <v/>
      </c>
      <c r="G16" s="9" t="str">
        <f>IF(คุณลักษณะ!G16="","",คุณลักษณะ!G16)</f>
        <v/>
      </c>
      <c r="H16" s="9" t="str">
        <f>IF(คุณลักษณะ!H16="","",คุณลักษณะ!H16)</f>
        <v/>
      </c>
      <c r="I16" s="9" t="str">
        <f>IF(คุณลักษณะ!I16="","",คุณลักษณะ!I16)</f>
        <v/>
      </c>
      <c r="J16" s="69" t="str">
        <f t="shared" si="10"/>
        <v/>
      </c>
      <c r="K16" s="332" t="str">
        <f t="shared" si="11"/>
        <v/>
      </c>
      <c r="L16" s="351" t="str">
        <f t="shared" si="0"/>
        <v/>
      </c>
      <c r="M16" s="350" t="str">
        <f>IF(คุณลักษณะ!J16="","",คุณลักษณะ!J16)</f>
        <v/>
      </c>
      <c r="N16" s="9" t="str">
        <f>IF(คุณลักษณะ!K16="","",คุณลักษณะ!K16)</f>
        <v/>
      </c>
      <c r="O16" s="78" t="str">
        <f t="shared" si="12"/>
        <v/>
      </c>
      <c r="P16" s="332" t="str">
        <f t="shared" si="13"/>
        <v/>
      </c>
      <c r="Q16" s="351" t="str">
        <f t="shared" si="1"/>
        <v/>
      </c>
      <c r="R16" s="352" t="str">
        <f>IF(คุณลักษณะ!L16="","",คุณลักษณะ!L16)</f>
        <v/>
      </c>
      <c r="S16" s="78" t="str">
        <f t="shared" si="14"/>
        <v/>
      </c>
      <c r="T16" s="332" t="str">
        <f t="shared" si="15"/>
        <v/>
      </c>
      <c r="U16" s="351" t="str">
        <f t="shared" si="2"/>
        <v/>
      </c>
      <c r="V16" s="347" t="str">
        <f>IF(คุณลักษณะ!M16="","",คุณลักษณะ!M16)</f>
        <v/>
      </c>
      <c r="W16" s="11" t="str">
        <f>IF(คุณลักษณะ!N16="","",คุณลักษณะ!N16)</f>
        <v/>
      </c>
      <c r="X16" s="78" t="str">
        <f t="shared" si="16"/>
        <v/>
      </c>
      <c r="Y16" s="61" t="str">
        <f t="shared" si="17"/>
        <v/>
      </c>
      <c r="Z16" s="353" t="str">
        <f t="shared" si="3"/>
        <v/>
      </c>
      <c r="AA16" s="352" t="str">
        <f>IF(คุณลักษณะ!O16="","",คุณลักษณะ!O16)</f>
        <v/>
      </c>
      <c r="AB16" s="11" t="str">
        <f>IF(คุณลักษณะ!P16="","",คุณลักษณะ!P16)</f>
        <v/>
      </c>
      <c r="AC16" s="78" t="str">
        <f t="shared" si="18"/>
        <v/>
      </c>
      <c r="AD16" s="332" t="str">
        <f t="shared" si="19"/>
        <v/>
      </c>
      <c r="AE16" s="351" t="str">
        <f t="shared" si="4"/>
        <v/>
      </c>
      <c r="AF16" s="352" t="str">
        <f>IF(คุณลักษณะ!Q16="","",คุณลักษณะ!Q16)</f>
        <v/>
      </c>
      <c r="AG16" s="11" t="str">
        <f>IF(คุณลักษณะ!R16="","",คุณลักษณะ!R16)</f>
        <v/>
      </c>
      <c r="AH16" s="78" t="str">
        <f t="shared" si="20"/>
        <v/>
      </c>
      <c r="AI16" s="335" t="str">
        <f t="shared" si="21"/>
        <v/>
      </c>
      <c r="AJ16" s="351" t="str">
        <f t="shared" si="5"/>
        <v/>
      </c>
      <c r="AK16" s="352" t="str">
        <f>IF(คุณลักษณะ!S16="","",คุณลักษณะ!S16)</f>
        <v/>
      </c>
      <c r="AL16" s="11" t="str">
        <f>IF(คุณลักษณะ!T16="","",คุณลักษณะ!T16)</f>
        <v/>
      </c>
      <c r="AM16" s="11" t="str">
        <f>IF(คุณลักษณะ!U16="","",คุณลักษณะ!U16)</f>
        <v/>
      </c>
      <c r="AN16" s="78" t="str">
        <f t="shared" si="22"/>
        <v/>
      </c>
      <c r="AO16" s="335" t="str">
        <f t="shared" si="23"/>
        <v/>
      </c>
      <c r="AP16" s="351" t="str">
        <f t="shared" si="6"/>
        <v/>
      </c>
      <c r="AQ16" s="352" t="str">
        <f>IF(คุณลักษณะ!V16="","",คุณลักษณะ!V16)</f>
        <v/>
      </c>
      <c r="AR16" s="11" t="str">
        <f>IF(คุณลักษณะ!W16="","",คุณลักษณะ!W16)</f>
        <v/>
      </c>
      <c r="AS16" s="78" t="str">
        <f t="shared" si="26"/>
        <v/>
      </c>
      <c r="AT16" s="478" t="str">
        <f t="shared" si="24"/>
        <v/>
      </c>
      <c r="AU16" s="351" t="str">
        <f t="shared" si="7"/>
        <v/>
      </c>
      <c r="AV16" s="496" t="str">
        <f t="shared" si="25"/>
        <v/>
      </c>
      <c r="AW16" s="66" t="str">
        <f>IF(OR(นักเรียน!Q16="ออก",AV16=""),"",ROUND(AV16/$AV$5*$AW$5,0))</f>
        <v/>
      </c>
      <c r="AX16" s="489" t="str">
        <f t="shared" si="8"/>
        <v/>
      </c>
      <c r="AY16" s="340" t="str">
        <f t="shared" si="9"/>
        <v/>
      </c>
      <c r="AZ16" s="9" t="str">
        <f>IF(คุณลักษณะ!AB16="","",คุณลักษณะ!AB16)</f>
        <v/>
      </c>
      <c r="BA16" s="46"/>
      <c r="BB16" s="115"/>
      <c r="BC16" s="115"/>
      <c r="BD16" s="115"/>
      <c r="BE16" s="115"/>
    </row>
    <row r="17" spans="1:57" ht="15.75" customHeight="1" x14ac:dyDescent="0.5">
      <c r="A17" s="115"/>
      <c r="B17" s="62">
        <v>12</v>
      </c>
      <c r="C17" s="297" t="str">
        <f>IF(นักเรียน!C17="","",นักเรียน!C17)</f>
        <v/>
      </c>
      <c r="D17" s="646" t="str">
        <f>IF(นักเรียน!E17="","",นักเรียน!E17)</f>
        <v/>
      </c>
      <c r="E17" s="647"/>
      <c r="F17" s="350" t="str">
        <f>IF(คุณลักษณะ!F17="","",คุณลักษณะ!F17)</f>
        <v/>
      </c>
      <c r="G17" s="9" t="str">
        <f>IF(คุณลักษณะ!G17="","",คุณลักษณะ!G17)</f>
        <v/>
      </c>
      <c r="H17" s="9" t="str">
        <f>IF(คุณลักษณะ!H17="","",คุณลักษณะ!H17)</f>
        <v/>
      </c>
      <c r="I17" s="9" t="str">
        <f>IF(คุณลักษณะ!I17="","",คุณลักษณะ!I17)</f>
        <v/>
      </c>
      <c r="J17" s="69" t="str">
        <f t="shared" si="10"/>
        <v/>
      </c>
      <c r="K17" s="332" t="str">
        <f t="shared" si="11"/>
        <v/>
      </c>
      <c r="L17" s="351" t="str">
        <f t="shared" si="0"/>
        <v/>
      </c>
      <c r="M17" s="350" t="str">
        <f>IF(คุณลักษณะ!J17="","",คุณลักษณะ!J17)</f>
        <v/>
      </c>
      <c r="N17" s="9" t="str">
        <f>IF(คุณลักษณะ!K17="","",คุณลักษณะ!K17)</f>
        <v/>
      </c>
      <c r="O17" s="78" t="str">
        <f t="shared" si="12"/>
        <v/>
      </c>
      <c r="P17" s="332" t="str">
        <f t="shared" si="13"/>
        <v/>
      </c>
      <c r="Q17" s="351" t="str">
        <f t="shared" si="1"/>
        <v/>
      </c>
      <c r="R17" s="352" t="str">
        <f>IF(คุณลักษณะ!L17="","",คุณลักษณะ!L17)</f>
        <v/>
      </c>
      <c r="S17" s="78" t="str">
        <f t="shared" si="14"/>
        <v/>
      </c>
      <c r="T17" s="332" t="str">
        <f t="shared" si="15"/>
        <v/>
      </c>
      <c r="U17" s="351" t="str">
        <f t="shared" si="2"/>
        <v/>
      </c>
      <c r="V17" s="347" t="str">
        <f>IF(คุณลักษณะ!M17="","",คุณลักษณะ!M17)</f>
        <v/>
      </c>
      <c r="W17" s="11" t="str">
        <f>IF(คุณลักษณะ!N17="","",คุณลักษณะ!N17)</f>
        <v/>
      </c>
      <c r="X17" s="78" t="str">
        <f t="shared" si="16"/>
        <v/>
      </c>
      <c r="Y17" s="61" t="str">
        <f t="shared" si="17"/>
        <v/>
      </c>
      <c r="Z17" s="353" t="str">
        <f t="shared" si="3"/>
        <v/>
      </c>
      <c r="AA17" s="352" t="str">
        <f>IF(คุณลักษณะ!O17="","",คุณลักษณะ!O17)</f>
        <v/>
      </c>
      <c r="AB17" s="11" t="str">
        <f>IF(คุณลักษณะ!P17="","",คุณลักษณะ!P17)</f>
        <v/>
      </c>
      <c r="AC17" s="78" t="str">
        <f t="shared" si="18"/>
        <v/>
      </c>
      <c r="AD17" s="332" t="str">
        <f t="shared" si="19"/>
        <v/>
      </c>
      <c r="AE17" s="351" t="str">
        <f t="shared" si="4"/>
        <v/>
      </c>
      <c r="AF17" s="352" t="str">
        <f>IF(คุณลักษณะ!Q17="","",คุณลักษณะ!Q17)</f>
        <v/>
      </c>
      <c r="AG17" s="11" t="str">
        <f>IF(คุณลักษณะ!R17="","",คุณลักษณะ!R17)</f>
        <v/>
      </c>
      <c r="AH17" s="78" t="str">
        <f t="shared" si="20"/>
        <v/>
      </c>
      <c r="AI17" s="335" t="str">
        <f t="shared" si="21"/>
        <v/>
      </c>
      <c r="AJ17" s="351" t="str">
        <f t="shared" si="5"/>
        <v/>
      </c>
      <c r="AK17" s="352" t="str">
        <f>IF(คุณลักษณะ!S17="","",คุณลักษณะ!S17)</f>
        <v/>
      </c>
      <c r="AL17" s="11" t="str">
        <f>IF(คุณลักษณะ!T17="","",คุณลักษณะ!T17)</f>
        <v/>
      </c>
      <c r="AM17" s="11" t="str">
        <f>IF(คุณลักษณะ!U17="","",คุณลักษณะ!U17)</f>
        <v/>
      </c>
      <c r="AN17" s="78" t="str">
        <f t="shared" si="22"/>
        <v/>
      </c>
      <c r="AO17" s="335" t="str">
        <f t="shared" si="23"/>
        <v/>
      </c>
      <c r="AP17" s="351" t="str">
        <f t="shared" si="6"/>
        <v/>
      </c>
      <c r="AQ17" s="352" t="str">
        <f>IF(คุณลักษณะ!V17="","",คุณลักษณะ!V17)</f>
        <v/>
      </c>
      <c r="AR17" s="11" t="str">
        <f>IF(คุณลักษณะ!W17="","",คุณลักษณะ!W17)</f>
        <v/>
      </c>
      <c r="AS17" s="78" t="str">
        <f t="shared" si="26"/>
        <v/>
      </c>
      <c r="AT17" s="478" t="str">
        <f t="shared" si="24"/>
        <v/>
      </c>
      <c r="AU17" s="351" t="str">
        <f t="shared" si="7"/>
        <v/>
      </c>
      <c r="AV17" s="496" t="str">
        <f t="shared" si="25"/>
        <v/>
      </c>
      <c r="AW17" s="66" t="str">
        <f>IF(OR(นักเรียน!Q17="ออก",AV17=""),"",ROUND(AV17/$AV$5*$AW$5,0))</f>
        <v/>
      </c>
      <c r="AX17" s="489" t="str">
        <f t="shared" si="8"/>
        <v/>
      </c>
      <c r="AY17" s="340" t="str">
        <f t="shared" si="9"/>
        <v/>
      </c>
      <c r="AZ17" s="9" t="str">
        <f>IF(คุณลักษณะ!AB17="","",คุณลักษณะ!AB17)</f>
        <v/>
      </c>
      <c r="BA17" s="46"/>
      <c r="BB17" s="115"/>
      <c r="BC17" s="115"/>
      <c r="BD17" s="115"/>
      <c r="BE17" s="115"/>
    </row>
    <row r="18" spans="1:57" ht="15.75" customHeight="1" x14ac:dyDescent="0.5">
      <c r="A18" s="115"/>
      <c r="B18" s="61">
        <v>13</v>
      </c>
      <c r="C18" s="297" t="str">
        <f>IF(นักเรียน!C18="","",นักเรียน!C18)</f>
        <v/>
      </c>
      <c r="D18" s="646" t="str">
        <f>IF(นักเรียน!E18="","",นักเรียน!E18)</f>
        <v/>
      </c>
      <c r="E18" s="647"/>
      <c r="F18" s="350" t="str">
        <f>IF(คุณลักษณะ!F18="","",คุณลักษณะ!F18)</f>
        <v/>
      </c>
      <c r="G18" s="9" t="str">
        <f>IF(คุณลักษณะ!G18="","",คุณลักษณะ!G18)</f>
        <v/>
      </c>
      <c r="H18" s="9" t="str">
        <f>IF(คุณลักษณะ!H18="","",คุณลักษณะ!H18)</f>
        <v/>
      </c>
      <c r="I18" s="9" t="str">
        <f>IF(คุณลักษณะ!I18="","",คุณลักษณะ!I18)</f>
        <v/>
      </c>
      <c r="J18" s="69" t="str">
        <f t="shared" si="10"/>
        <v/>
      </c>
      <c r="K18" s="332" t="str">
        <f t="shared" si="11"/>
        <v/>
      </c>
      <c r="L18" s="351" t="str">
        <f t="shared" si="0"/>
        <v/>
      </c>
      <c r="M18" s="350" t="str">
        <f>IF(คุณลักษณะ!J18="","",คุณลักษณะ!J18)</f>
        <v/>
      </c>
      <c r="N18" s="9" t="str">
        <f>IF(คุณลักษณะ!K18="","",คุณลักษณะ!K18)</f>
        <v/>
      </c>
      <c r="O18" s="78" t="str">
        <f t="shared" si="12"/>
        <v/>
      </c>
      <c r="P18" s="332" t="str">
        <f t="shared" si="13"/>
        <v/>
      </c>
      <c r="Q18" s="351" t="str">
        <f t="shared" si="1"/>
        <v/>
      </c>
      <c r="R18" s="352" t="str">
        <f>IF(คุณลักษณะ!L18="","",คุณลักษณะ!L18)</f>
        <v/>
      </c>
      <c r="S18" s="78" t="str">
        <f t="shared" si="14"/>
        <v/>
      </c>
      <c r="T18" s="332" t="str">
        <f t="shared" si="15"/>
        <v/>
      </c>
      <c r="U18" s="351" t="str">
        <f t="shared" si="2"/>
        <v/>
      </c>
      <c r="V18" s="347" t="str">
        <f>IF(คุณลักษณะ!M18="","",คุณลักษณะ!M18)</f>
        <v/>
      </c>
      <c r="W18" s="11" t="str">
        <f>IF(คุณลักษณะ!N18="","",คุณลักษณะ!N18)</f>
        <v/>
      </c>
      <c r="X18" s="78" t="str">
        <f t="shared" si="16"/>
        <v/>
      </c>
      <c r="Y18" s="61" t="str">
        <f t="shared" si="17"/>
        <v/>
      </c>
      <c r="Z18" s="353" t="str">
        <f t="shared" si="3"/>
        <v/>
      </c>
      <c r="AA18" s="352" t="str">
        <f>IF(คุณลักษณะ!O18="","",คุณลักษณะ!O18)</f>
        <v/>
      </c>
      <c r="AB18" s="11" t="str">
        <f>IF(คุณลักษณะ!P18="","",คุณลักษณะ!P18)</f>
        <v/>
      </c>
      <c r="AC18" s="78" t="str">
        <f t="shared" si="18"/>
        <v/>
      </c>
      <c r="AD18" s="332" t="str">
        <f t="shared" si="19"/>
        <v/>
      </c>
      <c r="AE18" s="351" t="str">
        <f t="shared" si="4"/>
        <v/>
      </c>
      <c r="AF18" s="352" t="str">
        <f>IF(คุณลักษณะ!Q18="","",คุณลักษณะ!Q18)</f>
        <v/>
      </c>
      <c r="AG18" s="11" t="str">
        <f>IF(คุณลักษณะ!R18="","",คุณลักษณะ!R18)</f>
        <v/>
      </c>
      <c r="AH18" s="78" t="str">
        <f t="shared" si="20"/>
        <v/>
      </c>
      <c r="AI18" s="335" t="str">
        <f t="shared" si="21"/>
        <v/>
      </c>
      <c r="AJ18" s="351" t="str">
        <f t="shared" si="5"/>
        <v/>
      </c>
      <c r="AK18" s="352" t="str">
        <f>IF(คุณลักษณะ!S18="","",คุณลักษณะ!S18)</f>
        <v/>
      </c>
      <c r="AL18" s="11" t="str">
        <f>IF(คุณลักษณะ!T18="","",คุณลักษณะ!T18)</f>
        <v/>
      </c>
      <c r="AM18" s="11" t="str">
        <f>IF(คุณลักษณะ!U18="","",คุณลักษณะ!U18)</f>
        <v/>
      </c>
      <c r="AN18" s="78" t="str">
        <f t="shared" si="22"/>
        <v/>
      </c>
      <c r="AO18" s="335" t="str">
        <f t="shared" si="23"/>
        <v/>
      </c>
      <c r="AP18" s="351" t="str">
        <f t="shared" si="6"/>
        <v/>
      </c>
      <c r="AQ18" s="352" t="str">
        <f>IF(คุณลักษณะ!V18="","",คุณลักษณะ!V18)</f>
        <v/>
      </c>
      <c r="AR18" s="11" t="str">
        <f>IF(คุณลักษณะ!W18="","",คุณลักษณะ!W18)</f>
        <v/>
      </c>
      <c r="AS18" s="78" t="str">
        <f t="shared" si="26"/>
        <v/>
      </c>
      <c r="AT18" s="478" t="str">
        <f t="shared" si="24"/>
        <v/>
      </c>
      <c r="AU18" s="351" t="str">
        <f t="shared" si="7"/>
        <v/>
      </c>
      <c r="AV18" s="496" t="str">
        <f t="shared" si="25"/>
        <v/>
      </c>
      <c r="AW18" s="66" t="str">
        <f>IF(OR(นักเรียน!Q18="ออก",AV18=""),"",ROUND(AV18/$AV$5*$AW$5,0))</f>
        <v/>
      </c>
      <c r="AX18" s="489" t="str">
        <f t="shared" si="8"/>
        <v/>
      </c>
      <c r="AY18" s="340" t="str">
        <f t="shared" si="9"/>
        <v/>
      </c>
      <c r="AZ18" s="9" t="str">
        <f>IF(คุณลักษณะ!AB18="","",คุณลักษณะ!AB18)</f>
        <v/>
      </c>
      <c r="BA18" s="46"/>
      <c r="BB18" s="115"/>
      <c r="BC18" s="115"/>
      <c r="BD18" s="115"/>
      <c r="BE18" s="115"/>
    </row>
    <row r="19" spans="1:57" ht="15.75" customHeight="1" x14ac:dyDescent="0.5">
      <c r="A19" s="115"/>
      <c r="B19" s="62">
        <v>14</v>
      </c>
      <c r="C19" s="297" t="str">
        <f>IF(นักเรียน!C19="","",นักเรียน!C19)</f>
        <v/>
      </c>
      <c r="D19" s="646" t="str">
        <f>IF(นักเรียน!E19="","",นักเรียน!E19)</f>
        <v/>
      </c>
      <c r="E19" s="647"/>
      <c r="F19" s="350" t="str">
        <f>IF(คุณลักษณะ!F19="","",คุณลักษณะ!F19)</f>
        <v/>
      </c>
      <c r="G19" s="9" t="str">
        <f>IF(คุณลักษณะ!G19="","",คุณลักษณะ!G19)</f>
        <v/>
      </c>
      <c r="H19" s="9" t="str">
        <f>IF(คุณลักษณะ!H19="","",คุณลักษณะ!H19)</f>
        <v/>
      </c>
      <c r="I19" s="9" t="str">
        <f>IF(คุณลักษณะ!I19="","",คุณลักษณะ!I19)</f>
        <v/>
      </c>
      <c r="J19" s="69" t="str">
        <f t="shared" si="10"/>
        <v/>
      </c>
      <c r="K19" s="332" t="str">
        <f t="shared" si="11"/>
        <v/>
      </c>
      <c r="L19" s="351" t="str">
        <f t="shared" si="0"/>
        <v/>
      </c>
      <c r="M19" s="350" t="str">
        <f>IF(คุณลักษณะ!J19="","",คุณลักษณะ!J19)</f>
        <v/>
      </c>
      <c r="N19" s="9" t="str">
        <f>IF(คุณลักษณะ!K19="","",คุณลักษณะ!K19)</f>
        <v/>
      </c>
      <c r="O19" s="78" t="str">
        <f t="shared" si="12"/>
        <v/>
      </c>
      <c r="P19" s="332" t="str">
        <f t="shared" si="13"/>
        <v/>
      </c>
      <c r="Q19" s="351" t="str">
        <f t="shared" si="1"/>
        <v/>
      </c>
      <c r="R19" s="352" t="str">
        <f>IF(คุณลักษณะ!L19="","",คุณลักษณะ!L19)</f>
        <v/>
      </c>
      <c r="S19" s="78" t="str">
        <f t="shared" si="14"/>
        <v/>
      </c>
      <c r="T19" s="332" t="str">
        <f t="shared" si="15"/>
        <v/>
      </c>
      <c r="U19" s="351" t="str">
        <f t="shared" si="2"/>
        <v/>
      </c>
      <c r="V19" s="347" t="str">
        <f>IF(คุณลักษณะ!M19="","",คุณลักษณะ!M19)</f>
        <v/>
      </c>
      <c r="W19" s="11" t="str">
        <f>IF(คุณลักษณะ!N19="","",คุณลักษณะ!N19)</f>
        <v/>
      </c>
      <c r="X19" s="78" t="str">
        <f t="shared" si="16"/>
        <v/>
      </c>
      <c r="Y19" s="61" t="str">
        <f t="shared" si="17"/>
        <v/>
      </c>
      <c r="Z19" s="353" t="str">
        <f t="shared" si="3"/>
        <v/>
      </c>
      <c r="AA19" s="352" t="str">
        <f>IF(คุณลักษณะ!O19="","",คุณลักษณะ!O19)</f>
        <v/>
      </c>
      <c r="AB19" s="11" t="str">
        <f>IF(คุณลักษณะ!P19="","",คุณลักษณะ!P19)</f>
        <v/>
      </c>
      <c r="AC19" s="78" t="str">
        <f t="shared" si="18"/>
        <v/>
      </c>
      <c r="AD19" s="332" t="str">
        <f t="shared" si="19"/>
        <v/>
      </c>
      <c r="AE19" s="351" t="str">
        <f t="shared" si="4"/>
        <v/>
      </c>
      <c r="AF19" s="352" t="str">
        <f>IF(คุณลักษณะ!Q19="","",คุณลักษณะ!Q19)</f>
        <v/>
      </c>
      <c r="AG19" s="11" t="str">
        <f>IF(คุณลักษณะ!R19="","",คุณลักษณะ!R19)</f>
        <v/>
      </c>
      <c r="AH19" s="78" t="str">
        <f t="shared" si="20"/>
        <v/>
      </c>
      <c r="AI19" s="335" t="str">
        <f t="shared" si="21"/>
        <v/>
      </c>
      <c r="AJ19" s="351" t="str">
        <f t="shared" si="5"/>
        <v/>
      </c>
      <c r="AK19" s="352" t="str">
        <f>IF(คุณลักษณะ!S19="","",คุณลักษณะ!S19)</f>
        <v/>
      </c>
      <c r="AL19" s="11" t="str">
        <f>IF(คุณลักษณะ!T19="","",คุณลักษณะ!T19)</f>
        <v/>
      </c>
      <c r="AM19" s="11" t="str">
        <f>IF(คุณลักษณะ!U19="","",คุณลักษณะ!U19)</f>
        <v/>
      </c>
      <c r="AN19" s="78" t="str">
        <f t="shared" si="22"/>
        <v/>
      </c>
      <c r="AO19" s="335" t="str">
        <f t="shared" si="23"/>
        <v/>
      </c>
      <c r="AP19" s="351" t="str">
        <f t="shared" si="6"/>
        <v/>
      </c>
      <c r="AQ19" s="352" t="str">
        <f>IF(คุณลักษณะ!V19="","",คุณลักษณะ!V19)</f>
        <v/>
      </c>
      <c r="AR19" s="11" t="str">
        <f>IF(คุณลักษณะ!W19="","",คุณลักษณะ!W19)</f>
        <v/>
      </c>
      <c r="AS19" s="78" t="str">
        <f t="shared" si="26"/>
        <v/>
      </c>
      <c r="AT19" s="478" t="str">
        <f t="shared" si="24"/>
        <v/>
      </c>
      <c r="AU19" s="351" t="str">
        <f t="shared" si="7"/>
        <v/>
      </c>
      <c r="AV19" s="496" t="str">
        <f t="shared" si="25"/>
        <v/>
      </c>
      <c r="AW19" s="66" t="str">
        <f>IF(OR(นักเรียน!Q19="ออก",AV19=""),"",ROUND(AV19/$AV$5*$AW$5,0))</f>
        <v/>
      </c>
      <c r="AX19" s="489" t="str">
        <f t="shared" si="8"/>
        <v/>
      </c>
      <c r="AY19" s="340" t="str">
        <f t="shared" si="9"/>
        <v/>
      </c>
      <c r="AZ19" s="9" t="str">
        <f>IF(คุณลักษณะ!AB19="","",คุณลักษณะ!AB19)</f>
        <v/>
      </c>
      <c r="BA19" s="46"/>
      <c r="BB19" s="115"/>
      <c r="BC19" s="115"/>
      <c r="BD19" s="115"/>
      <c r="BE19" s="115"/>
    </row>
    <row r="20" spans="1:57" ht="15.75" customHeight="1" x14ac:dyDescent="0.5">
      <c r="A20" s="115"/>
      <c r="B20" s="62">
        <v>15</v>
      </c>
      <c r="C20" s="297" t="str">
        <f>IF(นักเรียน!C20="","",นักเรียน!C20)</f>
        <v/>
      </c>
      <c r="D20" s="646" t="str">
        <f>IF(นักเรียน!E20="","",นักเรียน!E20)</f>
        <v/>
      </c>
      <c r="E20" s="647"/>
      <c r="F20" s="350" t="str">
        <f>IF(คุณลักษณะ!F20="","",คุณลักษณะ!F20)</f>
        <v/>
      </c>
      <c r="G20" s="9" t="str">
        <f>IF(คุณลักษณะ!G20="","",คุณลักษณะ!G20)</f>
        <v/>
      </c>
      <c r="H20" s="9" t="str">
        <f>IF(คุณลักษณะ!H20="","",คุณลักษณะ!H20)</f>
        <v/>
      </c>
      <c r="I20" s="9" t="str">
        <f>IF(คุณลักษณะ!I20="","",คุณลักษณะ!I20)</f>
        <v/>
      </c>
      <c r="J20" s="69" t="str">
        <f t="shared" si="10"/>
        <v/>
      </c>
      <c r="K20" s="332" t="str">
        <f t="shared" si="11"/>
        <v/>
      </c>
      <c r="L20" s="351" t="str">
        <f t="shared" si="0"/>
        <v/>
      </c>
      <c r="M20" s="350" t="str">
        <f>IF(คุณลักษณะ!J20="","",คุณลักษณะ!J20)</f>
        <v/>
      </c>
      <c r="N20" s="9" t="str">
        <f>IF(คุณลักษณะ!K20="","",คุณลักษณะ!K20)</f>
        <v/>
      </c>
      <c r="O20" s="78" t="str">
        <f t="shared" si="12"/>
        <v/>
      </c>
      <c r="P20" s="332" t="str">
        <f t="shared" si="13"/>
        <v/>
      </c>
      <c r="Q20" s="351" t="str">
        <f t="shared" si="1"/>
        <v/>
      </c>
      <c r="R20" s="352" t="str">
        <f>IF(คุณลักษณะ!L20="","",คุณลักษณะ!L20)</f>
        <v/>
      </c>
      <c r="S20" s="78" t="str">
        <f t="shared" si="14"/>
        <v/>
      </c>
      <c r="T20" s="332" t="str">
        <f t="shared" si="15"/>
        <v/>
      </c>
      <c r="U20" s="351" t="str">
        <f t="shared" si="2"/>
        <v/>
      </c>
      <c r="V20" s="347" t="str">
        <f>IF(คุณลักษณะ!M20="","",คุณลักษณะ!M20)</f>
        <v/>
      </c>
      <c r="W20" s="11" t="str">
        <f>IF(คุณลักษณะ!N20="","",คุณลักษณะ!N20)</f>
        <v/>
      </c>
      <c r="X20" s="78" t="str">
        <f t="shared" si="16"/>
        <v/>
      </c>
      <c r="Y20" s="61" t="str">
        <f t="shared" si="17"/>
        <v/>
      </c>
      <c r="Z20" s="353" t="str">
        <f t="shared" si="3"/>
        <v/>
      </c>
      <c r="AA20" s="352" t="str">
        <f>IF(คุณลักษณะ!O20="","",คุณลักษณะ!O20)</f>
        <v/>
      </c>
      <c r="AB20" s="11" t="str">
        <f>IF(คุณลักษณะ!P20="","",คุณลักษณะ!P20)</f>
        <v/>
      </c>
      <c r="AC20" s="78" t="str">
        <f t="shared" si="18"/>
        <v/>
      </c>
      <c r="AD20" s="332" t="str">
        <f t="shared" si="19"/>
        <v/>
      </c>
      <c r="AE20" s="351" t="str">
        <f t="shared" si="4"/>
        <v/>
      </c>
      <c r="AF20" s="352" t="str">
        <f>IF(คุณลักษณะ!Q20="","",คุณลักษณะ!Q20)</f>
        <v/>
      </c>
      <c r="AG20" s="11" t="str">
        <f>IF(คุณลักษณะ!R20="","",คุณลักษณะ!R20)</f>
        <v/>
      </c>
      <c r="AH20" s="78" t="str">
        <f t="shared" si="20"/>
        <v/>
      </c>
      <c r="AI20" s="335" t="str">
        <f t="shared" si="21"/>
        <v/>
      </c>
      <c r="AJ20" s="351" t="str">
        <f t="shared" si="5"/>
        <v/>
      </c>
      <c r="AK20" s="352" t="str">
        <f>IF(คุณลักษณะ!S20="","",คุณลักษณะ!S20)</f>
        <v/>
      </c>
      <c r="AL20" s="11" t="str">
        <f>IF(คุณลักษณะ!T20="","",คุณลักษณะ!T20)</f>
        <v/>
      </c>
      <c r="AM20" s="11" t="str">
        <f>IF(คุณลักษณะ!U20="","",คุณลักษณะ!U20)</f>
        <v/>
      </c>
      <c r="AN20" s="78" t="str">
        <f t="shared" si="22"/>
        <v/>
      </c>
      <c r="AO20" s="335" t="str">
        <f t="shared" si="23"/>
        <v/>
      </c>
      <c r="AP20" s="351" t="str">
        <f t="shared" si="6"/>
        <v/>
      </c>
      <c r="AQ20" s="352" t="str">
        <f>IF(คุณลักษณะ!V20="","",คุณลักษณะ!V20)</f>
        <v/>
      </c>
      <c r="AR20" s="11" t="str">
        <f>IF(คุณลักษณะ!W20="","",คุณลักษณะ!W20)</f>
        <v/>
      </c>
      <c r="AS20" s="78" t="str">
        <f t="shared" si="26"/>
        <v/>
      </c>
      <c r="AT20" s="478" t="str">
        <f t="shared" si="24"/>
        <v/>
      </c>
      <c r="AU20" s="351" t="str">
        <f t="shared" si="7"/>
        <v/>
      </c>
      <c r="AV20" s="496" t="str">
        <f t="shared" si="25"/>
        <v/>
      </c>
      <c r="AW20" s="66" t="str">
        <f>IF(OR(นักเรียน!Q20="ออก",AV20=""),"",ROUND(AV20/$AV$5*$AW$5,0))</f>
        <v/>
      </c>
      <c r="AX20" s="489" t="str">
        <f t="shared" si="8"/>
        <v/>
      </c>
      <c r="AY20" s="340" t="str">
        <f t="shared" si="9"/>
        <v/>
      </c>
      <c r="AZ20" s="9" t="str">
        <f>IF(คุณลักษณะ!AB20="","",คุณลักษณะ!AB20)</f>
        <v/>
      </c>
      <c r="BA20" s="46"/>
      <c r="BB20" s="115"/>
      <c r="BC20" s="115"/>
      <c r="BD20" s="115"/>
      <c r="BE20" s="115"/>
    </row>
    <row r="21" spans="1:57" ht="15.75" customHeight="1" x14ac:dyDescent="0.5">
      <c r="A21" s="115"/>
      <c r="B21" s="62">
        <v>16</v>
      </c>
      <c r="C21" s="297" t="str">
        <f>IF(นักเรียน!C21="","",นักเรียน!C21)</f>
        <v/>
      </c>
      <c r="D21" s="646" t="str">
        <f>IF(นักเรียน!E21="","",นักเรียน!E21)</f>
        <v/>
      </c>
      <c r="E21" s="647"/>
      <c r="F21" s="350" t="str">
        <f>IF(คุณลักษณะ!F21="","",คุณลักษณะ!F21)</f>
        <v/>
      </c>
      <c r="G21" s="9" t="str">
        <f>IF(คุณลักษณะ!G21="","",คุณลักษณะ!G21)</f>
        <v/>
      </c>
      <c r="H21" s="9" t="str">
        <f>IF(คุณลักษณะ!H21="","",คุณลักษณะ!H21)</f>
        <v/>
      </c>
      <c r="I21" s="9" t="str">
        <f>IF(คุณลักษณะ!I21="","",คุณลักษณะ!I21)</f>
        <v/>
      </c>
      <c r="J21" s="69" t="str">
        <f t="shared" si="10"/>
        <v/>
      </c>
      <c r="K21" s="332" t="str">
        <f t="shared" si="11"/>
        <v/>
      </c>
      <c r="L21" s="351" t="str">
        <f t="shared" si="0"/>
        <v/>
      </c>
      <c r="M21" s="350" t="str">
        <f>IF(คุณลักษณะ!J21="","",คุณลักษณะ!J21)</f>
        <v/>
      </c>
      <c r="N21" s="9" t="str">
        <f>IF(คุณลักษณะ!K21="","",คุณลักษณะ!K21)</f>
        <v/>
      </c>
      <c r="O21" s="78" t="str">
        <f t="shared" si="12"/>
        <v/>
      </c>
      <c r="P21" s="332" t="str">
        <f t="shared" si="13"/>
        <v/>
      </c>
      <c r="Q21" s="351" t="str">
        <f t="shared" si="1"/>
        <v/>
      </c>
      <c r="R21" s="352" t="str">
        <f>IF(คุณลักษณะ!L21="","",คุณลักษณะ!L21)</f>
        <v/>
      </c>
      <c r="S21" s="78" t="str">
        <f t="shared" si="14"/>
        <v/>
      </c>
      <c r="T21" s="332" t="str">
        <f t="shared" si="15"/>
        <v/>
      </c>
      <c r="U21" s="351" t="str">
        <f t="shared" si="2"/>
        <v/>
      </c>
      <c r="V21" s="347" t="str">
        <f>IF(คุณลักษณะ!M21="","",คุณลักษณะ!M21)</f>
        <v/>
      </c>
      <c r="W21" s="11" t="str">
        <f>IF(คุณลักษณะ!N21="","",คุณลักษณะ!N21)</f>
        <v/>
      </c>
      <c r="X21" s="78" t="str">
        <f t="shared" si="16"/>
        <v/>
      </c>
      <c r="Y21" s="61" t="str">
        <f t="shared" si="17"/>
        <v/>
      </c>
      <c r="Z21" s="353" t="str">
        <f t="shared" si="3"/>
        <v/>
      </c>
      <c r="AA21" s="352" t="str">
        <f>IF(คุณลักษณะ!O21="","",คุณลักษณะ!O21)</f>
        <v/>
      </c>
      <c r="AB21" s="11" t="str">
        <f>IF(คุณลักษณะ!P21="","",คุณลักษณะ!P21)</f>
        <v/>
      </c>
      <c r="AC21" s="78" t="str">
        <f t="shared" si="18"/>
        <v/>
      </c>
      <c r="AD21" s="332" t="str">
        <f t="shared" si="19"/>
        <v/>
      </c>
      <c r="AE21" s="351" t="str">
        <f t="shared" si="4"/>
        <v/>
      </c>
      <c r="AF21" s="352" t="str">
        <f>IF(คุณลักษณะ!Q21="","",คุณลักษณะ!Q21)</f>
        <v/>
      </c>
      <c r="AG21" s="11" t="str">
        <f>IF(คุณลักษณะ!R21="","",คุณลักษณะ!R21)</f>
        <v/>
      </c>
      <c r="AH21" s="78" t="str">
        <f t="shared" si="20"/>
        <v/>
      </c>
      <c r="AI21" s="335" t="str">
        <f t="shared" si="21"/>
        <v/>
      </c>
      <c r="AJ21" s="351" t="str">
        <f t="shared" si="5"/>
        <v/>
      </c>
      <c r="AK21" s="352" t="str">
        <f>IF(คุณลักษณะ!S21="","",คุณลักษณะ!S21)</f>
        <v/>
      </c>
      <c r="AL21" s="11" t="str">
        <f>IF(คุณลักษณะ!T21="","",คุณลักษณะ!T21)</f>
        <v/>
      </c>
      <c r="AM21" s="11" t="str">
        <f>IF(คุณลักษณะ!U21="","",คุณลักษณะ!U21)</f>
        <v/>
      </c>
      <c r="AN21" s="78" t="str">
        <f t="shared" si="22"/>
        <v/>
      </c>
      <c r="AO21" s="335" t="str">
        <f t="shared" si="23"/>
        <v/>
      </c>
      <c r="AP21" s="351" t="str">
        <f t="shared" si="6"/>
        <v/>
      </c>
      <c r="AQ21" s="352" t="str">
        <f>IF(คุณลักษณะ!V21="","",คุณลักษณะ!V21)</f>
        <v/>
      </c>
      <c r="AR21" s="11" t="str">
        <f>IF(คุณลักษณะ!W21="","",คุณลักษณะ!W21)</f>
        <v/>
      </c>
      <c r="AS21" s="78" t="str">
        <f t="shared" si="26"/>
        <v/>
      </c>
      <c r="AT21" s="478" t="str">
        <f t="shared" si="24"/>
        <v/>
      </c>
      <c r="AU21" s="351" t="str">
        <f t="shared" si="7"/>
        <v/>
      </c>
      <c r="AV21" s="496" t="str">
        <f t="shared" si="25"/>
        <v/>
      </c>
      <c r="AW21" s="66" t="str">
        <f>IF(OR(นักเรียน!Q21="ออก",AV21=""),"",ROUND(AV21/$AV$5*$AW$5,0))</f>
        <v/>
      </c>
      <c r="AX21" s="489" t="str">
        <f t="shared" si="8"/>
        <v/>
      </c>
      <c r="AY21" s="340" t="str">
        <f t="shared" si="9"/>
        <v/>
      </c>
      <c r="AZ21" s="9" t="str">
        <f>IF(คุณลักษณะ!AB21="","",คุณลักษณะ!AB21)</f>
        <v/>
      </c>
      <c r="BA21" s="46"/>
      <c r="BB21" s="115"/>
      <c r="BC21" s="115"/>
      <c r="BD21" s="115"/>
      <c r="BE21" s="115"/>
    </row>
    <row r="22" spans="1:57" ht="15.75" customHeight="1" x14ac:dyDescent="0.5">
      <c r="A22" s="115"/>
      <c r="B22" s="61">
        <v>17</v>
      </c>
      <c r="C22" s="297" t="str">
        <f>IF(นักเรียน!C22="","",นักเรียน!C22)</f>
        <v/>
      </c>
      <c r="D22" s="646" t="str">
        <f>IF(นักเรียน!E22="","",นักเรียน!E22)</f>
        <v/>
      </c>
      <c r="E22" s="647"/>
      <c r="F22" s="350" t="str">
        <f>IF(คุณลักษณะ!F22="","",คุณลักษณะ!F22)</f>
        <v/>
      </c>
      <c r="G22" s="9" t="str">
        <f>IF(คุณลักษณะ!G22="","",คุณลักษณะ!G22)</f>
        <v/>
      </c>
      <c r="H22" s="9" t="str">
        <f>IF(คุณลักษณะ!H22="","",คุณลักษณะ!H22)</f>
        <v/>
      </c>
      <c r="I22" s="9" t="str">
        <f>IF(คุณลักษณะ!I22="","",คุณลักษณะ!I22)</f>
        <v/>
      </c>
      <c r="J22" s="69" t="str">
        <f t="shared" si="10"/>
        <v/>
      </c>
      <c r="K22" s="332" t="str">
        <f t="shared" si="11"/>
        <v/>
      </c>
      <c r="L22" s="351" t="str">
        <f t="shared" si="0"/>
        <v/>
      </c>
      <c r="M22" s="350" t="str">
        <f>IF(คุณลักษณะ!J22="","",คุณลักษณะ!J22)</f>
        <v/>
      </c>
      <c r="N22" s="9" t="str">
        <f>IF(คุณลักษณะ!K22="","",คุณลักษณะ!K22)</f>
        <v/>
      </c>
      <c r="O22" s="78" t="str">
        <f t="shared" si="12"/>
        <v/>
      </c>
      <c r="P22" s="332" t="str">
        <f t="shared" si="13"/>
        <v/>
      </c>
      <c r="Q22" s="351" t="str">
        <f t="shared" si="1"/>
        <v/>
      </c>
      <c r="R22" s="352" t="str">
        <f>IF(คุณลักษณะ!L22="","",คุณลักษณะ!L22)</f>
        <v/>
      </c>
      <c r="S22" s="78" t="str">
        <f t="shared" si="14"/>
        <v/>
      </c>
      <c r="T22" s="332" t="str">
        <f t="shared" si="15"/>
        <v/>
      </c>
      <c r="U22" s="351" t="str">
        <f t="shared" si="2"/>
        <v/>
      </c>
      <c r="V22" s="347" t="str">
        <f>IF(คุณลักษณะ!M22="","",คุณลักษณะ!M22)</f>
        <v/>
      </c>
      <c r="W22" s="11" t="str">
        <f>IF(คุณลักษณะ!N22="","",คุณลักษณะ!N22)</f>
        <v/>
      </c>
      <c r="X22" s="78" t="str">
        <f t="shared" si="16"/>
        <v/>
      </c>
      <c r="Y22" s="61" t="str">
        <f t="shared" si="17"/>
        <v/>
      </c>
      <c r="Z22" s="353" t="str">
        <f t="shared" si="3"/>
        <v/>
      </c>
      <c r="AA22" s="352" t="str">
        <f>IF(คุณลักษณะ!O22="","",คุณลักษณะ!O22)</f>
        <v/>
      </c>
      <c r="AB22" s="11" t="str">
        <f>IF(คุณลักษณะ!P22="","",คุณลักษณะ!P22)</f>
        <v/>
      </c>
      <c r="AC22" s="78" t="str">
        <f t="shared" si="18"/>
        <v/>
      </c>
      <c r="AD22" s="332" t="str">
        <f t="shared" si="19"/>
        <v/>
      </c>
      <c r="AE22" s="351" t="str">
        <f t="shared" si="4"/>
        <v/>
      </c>
      <c r="AF22" s="352" t="str">
        <f>IF(คุณลักษณะ!Q22="","",คุณลักษณะ!Q22)</f>
        <v/>
      </c>
      <c r="AG22" s="11" t="str">
        <f>IF(คุณลักษณะ!R22="","",คุณลักษณะ!R22)</f>
        <v/>
      </c>
      <c r="AH22" s="78" t="str">
        <f t="shared" si="20"/>
        <v/>
      </c>
      <c r="AI22" s="335" t="str">
        <f t="shared" si="21"/>
        <v/>
      </c>
      <c r="AJ22" s="351" t="str">
        <f t="shared" si="5"/>
        <v/>
      </c>
      <c r="AK22" s="352" t="str">
        <f>IF(คุณลักษณะ!S22="","",คุณลักษณะ!S22)</f>
        <v/>
      </c>
      <c r="AL22" s="11" t="str">
        <f>IF(คุณลักษณะ!T22="","",คุณลักษณะ!T22)</f>
        <v/>
      </c>
      <c r="AM22" s="11" t="str">
        <f>IF(คุณลักษณะ!U22="","",คุณลักษณะ!U22)</f>
        <v/>
      </c>
      <c r="AN22" s="78" t="str">
        <f t="shared" si="22"/>
        <v/>
      </c>
      <c r="AO22" s="335" t="str">
        <f t="shared" si="23"/>
        <v/>
      </c>
      <c r="AP22" s="351" t="str">
        <f t="shared" si="6"/>
        <v/>
      </c>
      <c r="AQ22" s="352" t="str">
        <f>IF(คุณลักษณะ!V22="","",คุณลักษณะ!V22)</f>
        <v/>
      </c>
      <c r="AR22" s="11" t="str">
        <f>IF(คุณลักษณะ!W22="","",คุณลักษณะ!W22)</f>
        <v/>
      </c>
      <c r="AS22" s="78" t="str">
        <f t="shared" si="26"/>
        <v/>
      </c>
      <c r="AT22" s="478" t="str">
        <f t="shared" si="24"/>
        <v/>
      </c>
      <c r="AU22" s="351" t="str">
        <f t="shared" si="7"/>
        <v/>
      </c>
      <c r="AV22" s="496" t="str">
        <f t="shared" si="25"/>
        <v/>
      </c>
      <c r="AW22" s="66" t="str">
        <f>IF(OR(นักเรียน!Q22="ออก",AV22=""),"",ROUND(AV22/$AV$5*$AW$5,0))</f>
        <v/>
      </c>
      <c r="AX22" s="489" t="str">
        <f t="shared" si="8"/>
        <v/>
      </c>
      <c r="AY22" s="340" t="str">
        <f t="shared" si="9"/>
        <v/>
      </c>
      <c r="AZ22" s="9" t="str">
        <f>IF(คุณลักษณะ!AB22="","",คุณลักษณะ!AB22)</f>
        <v/>
      </c>
      <c r="BA22" s="46"/>
      <c r="BB22" s="115"/>
      <c r="BC22" s="115"/>
      <c r="BD22" s="115"/>
      <c r="BE22" s="115"/>
    </row>
    <row r="23" spans="1:57" ht="15.75" customHeight="1" x14ac:dyDescent="0.5">
      <c r="A23" s="115"/>
      <c r="B23" s="62">
        <v>18</v>
      </c>
      <c r="C23" s="297" t="str">
        <f>IF(นักเรียน!C23="","",นักเรียน!C23)</f>
        <v/>
      </c>
      <c r="D23" s="646" t="str">
        <f>IF(นักเรียน!E23="","",นักเรียน!E23)</f>
        <v/>
      </c>
      <c r="E23" s="647"/>
      <c r="F23" s="350" t="str">
        <f>IF(คุณลักษณะ!F23="","",คุณลักษณะ!F23)</f>
        <v/>
      </c>
      <c r="G23" s="9" t="str">
        <f>IF(คุณลักษณะ!G23="","",คุณลักษณะ!G23)</f>
        <v/>
      </c>
      <c r="H23" s="9" t="str">
        <f>IF(คุณลักษณะ!H23="","",คุณลักษณะ!H23)</f>
        <v/>
      </c>
      <c r="I23" s="9" t="str">
        <f>IF(คุณลักษณะ!I23="","",คุณลักษณะ!I23)</f>
        <v/>
      </c>
      <c r="J23" s="69" t="str">
        <f t="shared" si="10"/>
        <v/>
      </c>
      <c r="K23" s="332" t="str">
        <f t="shared" si="11"/>
        <v/>
      </c>
      <c r="L23" s="351" t="str">
        <f t="shared" si="0"/>
        <v/>
      </c>
      <c r="M23" s="350" t="str">
        <f>IF(คุณลักษณะ!J23="","",คุณลักษณะ!J23)</f>
        <v/>
      </c>
      <c r="N23" s="9" t="str">
        <f>IF(คุณลักษณะ!K23="","",คุณลักษณะ!K23)</f>
        <v/>
      </c>
      <c r="O23" s="78" t="str">
        <f t="shared" si="12"/>
        <v/>
      </c>
      <c r="P23" s="332" t="str">
        <f t="shared" si="13"/>
        <v/>
      </c>
      <c r="Q23" s="351" t="str">
        <f t="shared" si="1"/>
        <v/>
      </c>
      <c r="R23" s="352" t="str">
        <f>IF(คุณลักษณะ!L23="","",คุณลักษณะ!L23)</f>
        <v/>
      </c>
      <c r="S23" s="78" t="str">
        <f t="shared" si="14"/>
        <v/>
      </c>
      <c r="T23" s="332" t="str">
        <f t="shared" si="15"/>
        <v/>
      </c>
      <c r="U23" s="351" t="str">
        <f t="shared" si="2"/>
        <v/>
      </c>
      <c r="V23" s="347" t="str">
        <f>IF(คุณลักษณะ!M23="","",คุณลักษณะ!M23)</f>
        <v/>
      </c>
      <c r="W23" s="11" t="str">
        <f>IF(คุณลักษณะ!N23="","",คุณลักษณะ!N23)</f>
        <v/>
      </c>
      <c r="X23" s="78" t="str">
        <f t="shared" si="16"/>
        <v/>
      </c>
      <c r="Y23" s="61" t="str">
        <f t="shared" si="17"/>
        <v/>
      </c>
      <c r="Z23" s="353" t="str">
        <f t="shared" si="3"/>
        <v/>
      </c>
      <c r="AA23" s="352" t="str">
        <f>IF(คุณลักษณะ!O23="","",คุณลักษณะ!O23)</f>
        <v/>
      </c>
      <c r="AB23" s="11" t="str">
        <f>IF(คุณลักษณะ!P23="","",คุณลักษณะ!P23)</f>
        <v/>
      </c>
      <c r="AC23" s="78" t="str">
        <f t="shared" si="18"/>
        <v/>
      </c>
      <c r="AD23" s="332" t="str">
        <f t="shared" si="19"/>
        <v/>
      </c>
      <c r="AE23" s="351" t="str">
        <f t="shared" si="4"/>
        <v/>
      </c>
      <c r="AF23" s="352" t="str">
        <f>IF(คุณลักษณะ!Q23="","",คุณลักษณะ!Q23)</f>
        <v/>
      </c>
      <c r="AG23" s="11" t="str">
        <f>IF(คุณลักษณะ!R23="","",คุณลักษณะ!R23)</f>
        <v/>
      </c>
      <c r="AH23" s="78" t="str">
        <f t="shared" si="20"/>
        <v/>
      </c>
      <c r="AI23" s="335" t="str">
        <f t="shared" si="21"/>
        <v/>
      </c>
      <c r="AJ23" s="351" t="str">
        <f t="shared" si="5"/>
        <v/>
      </c>
      <c r="AK23" s="352" t="str">
        <f>IF(คุณลักษณะ!S23="","",คุณลักษณะ!S23)</f>
        <v/>
      </c>
      <c r="AL23" s="11" t="str">
        <f>IF(คุณลักษณะ!T23="","",คุณลักษณะ!T23)</f>
        <v/>
      </c>
      <c r="AM23" s="11" t="str">
        <f>IF(คุณลักษณะ!U23="","",คุณลักษณะ!U23)</f>
        <v/>
      </c>
      <c r="AN23" s="78" t="str">
        <f t="shared" si="22"/>
        <v/>
      </c>
      <c r="AO23" s="335" t="str">
        <f t="shared" si="23"/>
        <v/>
      </c>
      <c r="AP23" s="351" t="str">
        <f t="shared" si="6"/>
        <v/>
      </c>
      <c r="AQ23" s="352" t="str">
        <f>IF(คุณลักษณะ!V23="","",คุณลักษณะ!V23)</f>
        <v/>
      </c>
      <c r="AR23" s="11" t="str">
        <f>IF(คุณลักษณะ!W23="","",คุณลักษณะ!W23)</f>
        <v/>
      </c>
      <c r="AS23" s="78" t="str">
        <f t="shared" si="26"/>
        <v/>
      </c>
      <c r="AT23" s="478" t="str">
        <f t="shared" si="24"/>
        <v/>
      </c>
      <c r="AU23" s="351" t="str">
        <f t="shared" si="7"/>
        <v/>
      </c>
      <c r="AV23" s="496" t="str">
        <f t="shared" si="25"/>
        <v/>
      </c>
      <c r="AW23" s="66" t="str">
        <f>IF(OR(นักเรียน!Q23="ออก",AV23=""),"",ROUND(AV23/$AV$5*$AW$5,0))</f>
        <v/>
      </c>
      <c r="AX23" s="489" t="str">
        <f t="shared" si="8"/>
        <v/>
      </c>
      <c r="AY23" s="340" t="str">
        <f t="shared" si="9"/>
        <v/>
      </c>
      <c r="AZ23" s="9" t="str">
        <f>IF(คุณลักษณะ!AB23="","",คุณลักษณะ!AB23)</f>
        <v/>
      </c>
      <c r="BA23" s="46"/>
      <c r="BB23" s="115"/>
      <c r="BC23" s="115"/>
      <c r="BD23" s="115"/>
      <c r="BE23" s="115"/>
    </row>
    <row r="24" spans="1:57" ht="15.75" customHeight="1" x14ac:dyDescent="0.5">
      <c r="A24" s="115"/>
      <c r="B24" s="62">
        <v>19</v>
      </c>
      <c r="C24" s="297" t="str">
        <f>IF(นักเรียน!C24="","",นักเรียน!C24)</f>
        <v/>
      </c>
      <c r="D24" s="646" t="str">
        <f>IF(นักเรียน!E24="","",นักเรียน!E24)</f>
        <v/>
      </c>
      <c r="E24" s="647"/>
      <c r="F24" s="350" t="str">
        <f>IF(คุณลักษณะ!F24="","",คุณลักษณะ!F24)</f>
        <v/>
      </c>
      <c r="G24" s="9" t="str">
        <f>IF(คุณลักษณะ!G24="","",คุณลักษณะ!G24)</f>
        <v/>
      </c>
      <c r="H24" s="9" t="str">
        <f>IF(คุณลักษณะ!H24="","",คุณลักษณะ!H24)</f>
        <v/>
      </c>
      <c r="I24" s="9" t="str">
        <f>IF(คุณลักษณะ!I24="","",คุณลักษณะ!I24)</f>
        <v/>
      </c>
      <c r="J24" s="69" t="str">
        <f t="shared" si="10"/>
        <v/>
      </c>
      <c r="K24" s="332" t="str">
        <f t="shared" si="11"/>
        <v/>
      </c>
      <c r="L24" s="351" t="str">
        <f t="shared" si="0"/>
        <v/>
      </c>
      <c r="M24" s="350" t="str">
        <f>IF(คุณลักษณะ!J24="","",คุณลักษณะ!J24)</f>
        <v/>
      </c>
      <c r="N24" s="9" t="str">
        <f>IF(คุณลักษณะ!K24="","",คุณลักษณะ!K24)</f>
        <v/>
      </c>
      <c r="O24" s="78" t="str">
        <f t="shared" si="12"/>
        <v/>
      </c>
      <c r="P24" s="332" t="str">
        <f t="shared" si="13"/>
        <v/>
      </c>
      <c r="Q24" s="351" t="str">
        <f t="shared" si="1"/>
        <v/>
      </c>
      <c r="R24" s="352" t="str">
        <f>IF(คุณลักษณะ!L24="","",คุณลักษณะ!L24)</f>
        <v/>
      </c>
      <c r="S24" s="78" t="str">
        <f t="shared" si="14"/>
        <v/>
      </c>
      <c r="T24" s="332" t="str">
        <f t="shared" si="15"/>
        <v/>
      </c>
      <c r="U24" s="351" t="str">
        <f t="shared" si="2"/>
        <v/>
      </c>
      <c r="V24" s="347" t="str">
        <f>IF(คุณลักษณะ!M24="","",คุณลักษณะ!M24)</f>
        <v/>
      </c>
      <c r="W24" s="11" t="str">
        <f>IF(คุณลักษณะ!N24="","",คุณลักษณะ!N24)</f>
        <v/>
      </c>
      <c r="X24" s="78" t="str">
        <f t="shared" si="16"/>
        <v/>
      </c>
      <c r="Y24" s="61" t="str">
        <f t="shared" si="17"/>
        <v/>
      </c>
      <c r="Z24" s="353" t="str">
        <f t="shared" si="3"/>
        <v/>
      </c>
      <c r="AA24" s="352" t="str">
        <f>IF(คุณลักษณะ!O24="","",คุณลักษณะ!O24)</f>
        <v/>
      </c>
      <c r="AB24" s="11" t="str">
        <f>IF(คุณลักษณะ!P24="","",คุณลักษณะ!P24)</f>
        <v/>
      </c>
      <c r="AC24" s="78" t="str">
        <f t="shared" si="18"/>
        <v/>
      </c>
      <c r="AD24" s="332" t="str">
        <f t="shared" si="19"/>
        <v/>
      </c>
      <c r="AE24" s="351" t="str">
        <f t="shared" si="4"/>
        <v/>
      </c>
      <c r="AF24" s="352" t="str">
        <f>IF(คุณลักษณะ!Q24="","",คุณลักษณะ!Q24)</f>
        <v/>
      </c>
      <c r="AG24" s="11" t="str">
        <f>IF(คุณลักษณะ!R24="","",คุณลักษณะ!R24)</f>
        <v/>
      </c>
      <c r="AH24" s="78" t="str">
        <f t="shared" si="20"/>
        <v/>
      </c>
      <c r="AI24" s="335" t="str">
        <f t="shared" si="21"/>
        <v/>
      </c>
      <c r="AJ24" s="351" t="str">
        <f t="shared" si="5"/>
        <v/>
      </c>
      <c r="AK24" s="352" t="str">
        <f>IF(คุณลักษณะ!S24="","",คุณลักษณะ!S24)</f>
        <v/>
      </c>
      <c r="AL24" s="11" t="str">
        <f>IF(คุณลักษณะ!T24="","",คุณลักษณะ!T24)</f>
        <v/>
      </c>
      <c r="AM24" s="11" t="str">
        <f>IF(คุณลักษณะ!U24="","",คุณลักษณะ!U24)</f>
        <v/>
      </c>
      <c r="AN24" s="78" t="str">
        <f t="shared" si="22"/>
        <v/>
      </c>
      <c r="AO24" s="335" t="str">
        <f t="shared" si="23"/>
        <v/>
      </c>
      <c r="AP24" s="351" t="str">
        <f t="shared" si="6"/>
        <v/>
      </c>
      <c r="AQ24" s="352" t="str">
        <f>IF(คุณลักษณะ!V24="","",คุณลักษณะ!V24)</f>
        <v/>
      </c>
      <c r="AR24" s="11" t="str">
        <f>IF(คุณลักษณะ!W24="","",คุณลักษณะ!W24)</f>
        <v/>
      </c>
      <c r="AS24" s="78" t="str">
        <f t="shared" si="26"/>
        <v/>
      </c>
      <c r="AT24" s="478" t="str">
        <f t="shared" si="24"/>
        <v/>
      </c>
      <c r="AU24" s="351" t="str">
        <f t="shared" si="7"/>
        <v/>
      </c>
      <c r="AV24" s="496" t="str">
        <f t="shared" si="25"/>
        <v/>
      </c>
      <c r="AW24" s="66" t="str">
        <f>IF(OR(นักเรียน!Q24="ออก",AV24=""),"",ROUND(AV24/$AV$5*$AW$5,0))</f>
        <v/>
      </c>
      <c r="AX24" s="489" t="str">
        <f t="shared" si="8"/>
        <v/>
      </c>
      <c r="AY24" s="340" t="str">
        <f t="shared" si="9"/>
        <v/>
      </c>
      <c r="AZ24" s="9" t="str">
        <f>IF(คุณลักษณะ!AB24="","",คุณลักษณะ!AB24)</f>
        <v/>
      </c>
      <c r="BA24" s="46"/>
      <c r="BB24" s="115"/>
      <c r="BC24" s="115"/>
      <c r="BD24" s="115"/>
      <c r="BE24" s="115"/>
    </row>
    <row r="25" spans="1:57" ht="15.75" customHeight="1" x14ac:dyDescent="0.5">
      <c r="A25" s="115"/>
      <c r="B25" s="62">
        <v>20</v>
      </c>
      <c r="C25" s="297" t="str">
        <f>IF(นักเรียน!C25="","",นักเรียน!C25)</f>
        <v/>
      </c>
      <c r="D25" s="646" t="str">
        <f>IF(นักเรียน!E25="","",นักเรียน!E25)</f>
        <v/>
      </c>
      <c r="E25" s="647"/>
      <c r="F25" s="350" t="str">
        <f>IF(คุณลักษณะ!F25="","",คุณลักษณะ!F25)</f>
        <v/>
      </c>
      <c r="G25" s="9" t="str">
        <f>IF(คุณลักษณะ!G25="","",คุณลักษณะ!G25)</f>
        <v/>
      </c>
      <c r="H25" s="9" t="str">
        <f>IF(คุณลักษณะ!H25="","",คุณลักษณะ!H25)</f>
        <v/>
      </c>
      <c r="I25" s="9" t="str">
        <f>IF(คุณลักษณะ!I25="","",คุณลักษณะ!I25)</f>
        <v/>
      </c>
      <c r="J25" s="69" t="str">
        <f t="shared" si="10"/>
        <v/>
      </c>
      <c r="K25" s="332" t="str">
        <f t="shared" si="11"/>
        <v/>
      </c>
      <c r="L25" s="351" t="str">
        <f t="shared" si="0"/>
        <v/>
      </c>
      <c r="M25" s="350" t="str">
        <f>IF(คุณลักษณะ!J25="","",คุณลักษณะ!J25)</f>
        <v/>
      </c>
      <c r="N25" s="9" t="str">
        <f>IF(คุณลักษณะ!K25="","",คุณลักษณะ!K25)</f>
        <v/>
      </c>
      <c r="O25" s="78" t="str">
        <f t="shared" si="12"/>
        <v/>
      </c>
      <c r="P25" s="332" t="str">
        <f t="shared" si="13"/>
        <v/>
      </c>
      <c r="Q25" s="351" t="str">
        <f t="shared" si="1"/>
        <v/>
      </c>
      <c r="R25" s="352" t="str">
        <f>IF(คุณลักษณะ!L25="","",คุณลักษณะ!L25)</f>
        <v/>
      </c>
      <c r="S25" s="78" t="str">
        <f t="shared" si="14"/>
        <v/>
      </c>
      <c r="T25" s="332" t="str">
        <f t="shared" si="15"/>
        <v/>
      </c>
      <c r="U25" s="351" t="str">
        <f t="shared" si="2"/>
        <v/>
      </c>
      <c r="V25" s="347" t="str">
        <f>IF(คุณลักษณะ!M25="","",คุณลักษณะ!M25)</f>
        <v/>
      </c>
      <c r="W25" s="11" t="str">
        <f>IF(คุณลักษณะ!N25="","",คุณลักษณะ!N25)</f>
        <v/>
      </c>
      <c r="X25" s="78" t="str">
        <f t="shared" si="16"/>
        <v/>
      </c>
      <c r="Y25" s="61" t="str">
        <f t="shared" si="17"/>
        <v/>
      </c>
      <c r="Z25" s="353" t="str">
        <f t="shared" si="3"/>
        <v/>
      </c>
      <c r="AA25" s="352" t="str">
        <f>IF(คุณลักษณะ!O25="","",คุณลักษณะ!O25)</f>
        <v/>
      </c>
      <c r="AB25" s="11" t="str">
        <f>IF(คุณลักษณะ!P25="","",คุณลักษณะ!P25)</f>
        <v/>
      </c>
      <c r="AC25" s="78" t="str">
        <f t="shared" si="18"/>
        <v/>
      </c>
      <c r="AD25" s="332" t="str">
        <f t="shared" si="19"/>
        <v/>
      </c>
      <c r="AE25" s="351" t="str">
        <f t="shared" si="4"/>
        <v/>
      </c>
      <c r="AF25" s="352" t="str">
        <f>IF(คุณลักษณะ!Q25="","",คุณลักษณะ!Q25)</f>
        <v/>
      </c>
      <c r="AG25" s="11" t="str">
        <f>IF(คุณลักษณะ!R25="","",คุณลักษณะ!R25)</f>
        <v/>
      </c>
      <c r="AH25" s="78" t="str">
        <f t="shared" si="20"/>
        <v/>
      </c>
      <c r="AI25" s="335" t="str">
        <f t="shared" si="21"/>
        <v/>
      </c>
      <c r="AJ25" s="351" t="str">
        <f t="shared" si="5"/>
        <v/>
      </c>
      <c r="AK25" s="352" t="str">
        <f>IF(คุณลักษณะ!S25="","",คุณลักษณะ!S25)</f>
        <v/>
      </c>
      <c r="AL25" s="11" t="str">
        <f>IF(คุณลักษณะ!T25="","",คุณลักษณะ!T25)</f>
        <v/>
      </c>
      <c r="AM25" s="11" t="str">
        <f>IF(คุณลักษณะ!U25="","",คุณลักษณะ!U25)</f>
        <v/>
      </c>
      <c r="AN25" s="78" t="str">
        <f t="shared" si="22"/>
        <v/>
      </c>
      <c r="AO25" s="335" t="str">
        <f t="shared" si="23"/>
        <v/>
      </c>
      <c r="AP25" s="351" t="str">
        <f t="shared" si="6"/>
        <v/>
      </c>
      <c r="AQ25" s="352" t="str">
        <f>IF(คุณลักษณะ!V25="","",คุณลักษณะ!V25)</f>
        <v/>
      </c>
      <c r="AR25" s="11" t="str">
        <f>IF(คุณลักษณะ!W25="","",คุณลักษณะ!W25)</f>
        <v/>
      </c>
      <c r="AS25" s="78" t="str">
        <f t="shared" si="26"/>
        <v/>
      </c>
      <c r="AT25" s="478" t="str">
        <f t="shared" si="24"/>
        <v/>
      </c>
      <c r="AU25" s="351" t="str">
        <f t="shared" si="7"/>
        <v/>
      </c>
      <c r="AV25" s="496" t="str">
        <f t="shared" si="25"/>
        <v/>
      </c>
      <c r="AW25" s="66" t="str">
        <f>IF(OR(นักเรียน!Q25="ออก",AV25=""),"",ROUND(AV25/$AV$5*$AW$5,0))</f>
        <v/>
      </c>
      <c r="AX25" s="489" t="str">
        <f t="shared" si="8"/>
        <v/>
      </c>
      <c r="AY25" s="340" t="str">
        <f t="shared" si="9"/>
        <v/>
      </c>
      <c r="AZ25" s="9" t="str">
        <f>IF(คุณลักษณะ!AB25="","",คุณลักษณะ!AB25)</f>
        <v/>
      </c>
      <c r="BA25" s="46"/>
      <c r="BB25" s="115"/>
      <c r="BC25" s="115"/>
      <c r="BD25" s="115"/>
      <c r="BE25" s="115"/>
    </row>
    <row r="26" spans="1:57" ht="15.75" customHeight="1" x14ac:dyDescent="0.5">
      <c r="A26" s="115"/>
      <c r="B26" s="61">
        <v>21</v>
      </c>
      <c r="C26" s="297" t="str">
        <f>IF(นักเรียน!C26="","",นักเรียน!C26)</f>
        <v/>
      </c>
      <c r="D26" s="646" t="str">
        <f>IF(นักเรียน!E26="","",นักเรียน!E26)</f>
        <v/>
      </c>
      <c r="E26" s="647"/>
      <c r="F26" s="350" t="str">
        <f>IF(คุณลักษณะ!F26="","",คุณลักษณะ!F26)</f>
        <v/>
      </c>
      <c r="G26" s="9" t="str">
        <f>IF(คุณลักษณะ!G26="","",คุณลักษณะ!G26)</f>
        <v/>
      </c>
      <c r="H26" s="9" t="str">
        <f>IF(คุณลักษณะ!H26="","",คุณลักษณะ!H26)</f>
        <v/>
      </c>
      <c r="I26" s="9" t="str">
        <f>IF(คุณลักษณะ!I26="","",คุณลักษณะ!I26)</f>
        <v/>
      </c>
      <c r="J26" s="69" t="str">
        <f t="shared" si="10"/>
        <v/>
      </c>
      <c r="K26" s="332" t="str">
        <f t="shared" si="11"/>
        <v/>
      </c>
      <c r="L26" s="351" t="str">
        <f t="shared" si="0"/>
        <v/>
      </c>
      <c r="M26" s="350" t="str">
        <f>IF(คุณลักษณะ!J26="","",คุณลักษณะ!J26)</f>
        <v/>
      </c>
      <c r="N26" s="9" t="str">
        <f>IF(คุณลักษณะ!K26="","",คุณลักษณะ!K26)</f>
        <v/>
      </c>
      <c r="O26" s="78" t="str">
        <f t="shared" si="12"/>
        <v/>
      </c>
      <c r="P26" s="332" t="str">
        <f t="shared" si="13"/>
        <v/>
      </c>
      <c r="Q26" s="351" t="str">
        <f t="shared" si="1"/>
        <v/>
      </c>
      <c r="R26" s="352" t="str">
        <f>IF(คุณลักษณะ!L26="","",คุณลักษณะ!L26)</f>
        <v/>
      </c>
      <c r="S26" s="78" t="str">
        <f t="shared" si="14"/>
        <v/>
      </c>
      <c r="T26" s="332" t="str">
        <f t="shared" si="15"/>
        <v/>
      </c>
      <c r="U26" s="351" t="str">
        <f t="shared" si="2"/>
        <v/>
      </c>
      <c r="V26" s="347" t="str">
        <f>IF(คุณลักษณะ!M26="","",คุณลักษณะ!M26)</f>
        <v/>
      </c>
      <c r="W26" s="11" t="str">
        <f>IF(คุณลักษณะ!N26="","",คุณลักษณะ!N26)</f>
        <v/>
      </c>
      <c r="X26" s="78" t="str">
        <f t="shared" si="16"/>
        <v/>
      </c>
      <c r="Y26" s="61" t="str">
        <f t="shared" si="17"/>
        <v/>
      </c>
      <c r="Z26" s="353" t="str">
        <f t="shared" si="3"/>
        <v/>
      </c>
      <c r="AA26" s="352" t="str">
        <f>IF(คุณลักษณะ!O26="","",คุณลักษณะ!O26)</f>
        <v/>
      </c>
      <c r="AB26" s="11" t="str">
        <f>IF(คุณลักษณะ!P26="","",คุณลักษณะ!P26)</f>
        <v/>
      </c>
      <c r="AC26" s="78" t="str">
        <f t="shared" si="18"/>
        <v/>
      </c>
      <c r="AD26" s="332" t="str">
        <f t="shared" si="19"/>
        <v/>
      </c>
      <c r="AE26" s="351" t="str">
        <f t="shared" si="4"/>
        <v/>
      </c>
      <c r="AF26" s="352" t="str">
        <f>IF(คุณลักษณะ!Q26="","",คุณลักษณะ!Q26)</f>
        <v/>
      </c>
      <c r="AG26" s="11" t="str">
        <f>IF(คุณลักษณะ!R26="","",คุณลักษณะ!R26)</f>
        <v/>
      </c>
      <c r="AH26" s="78" t="str">
        <f t="shared" si="20"/>
        <v/>
      </c>
      <c r="AI26" s="335" t="str">
        <f t="shared" si="21"/>
        <v/>
      </c>
      <c r="AJ26" s="351" t="str">
        <f t="shared" si="5"/>
        <v/>
      </c>
      <c r="AK26" s="352" t="str">
        <f>IF(คุณลักษณะ!S26="","",คุณลักษณะ!S26)</f>
        <v/>
      </c>
      <c r="AL26" s="11" t="str">
        <f>IF(คุณลักษณะ!T26="","",คุณลักษณะ!T26)</f>
        <v/>
      </c>
      <c r="AM26" s="11" t="str">
        <f>IF(คุณลักษณะ!U26="","",คุณลักษณะ!U26)</f>
        <v/>
      </c>
      <c r="AN26" s="78" t="str">
        <f t="shared" si="22"/>
        <v/>
      </c>
      <c r="AO26" s="335" t="str">
        <f t="shared" si="23"/>
        <v/>
      </c>
      <c r="AP26" s="351" t="str">
        <f t="shared" si="6"/>
        <v/>
      </c>
      <c r="AQ26" s="352" t="str">
        <f>IF(คุณลักษณะ!V26="","",คุณลักษณะ!V26)</f>
        <v/>
      </c>
      <c r="AR26" s="11" t="str">
        <f>IF(คุณลักษณะ!W26="","",คุณลักษณะ!W26)</f>
        <v/>
      </c>
      <c r="AS26" s="78" t="str">
        <f t="shared" si="26"/>
        <v/>
      </c>
      <c r="AT26" s="478" t="str">
        <f t="shared" si="24"/>
        <v/>
      </c>
      <c r="AU26" s="351" t="str">
        <f t="shared" si="7"/>
        <v/>
      </c>
      <c r="AV26" s="496" t="str">
        <f t="shared" si="25"/>
        <v/>
      </c>
      <c r="AW26" s="66" t="str">
        <f>IF(OR(นักเรียน!Q26="ออก",AV26=""),"",ROUND(AV26/$AV$5*$AW$5,0))</f>
        <v/>
      </c>
      <c r="AX26" s="489" t="str">
        <f t="shared" si="8"/>
        <v/>
      </c>
      <c r="AY26" s="340" t="str">
        <f t="shared" si="9"/>
        <v/>
      </c>
      <c r="AZ26" s="9" t="str">
        <f>IF(คุณลักษณะ!AB26="","",คุณลักษณะ!AB26)</f>
        <v/>
      </c>
      <c r="BA26" s="46"/>
      <c r="BB26" s="115"/>
      <c r="BC26" s="115"/>
      <c r="BD26" s="115"/>
      <c r="BE26" s="115"/>
    </row>
    <row r="27" spans="1:57" ht="15.75" customHeight="1" x14ac:dyDescent="0.5">
      <c r="A27" s="115"/>
      <c r="B27" s="62">
        <v>22</v>
      </c>
      <c r="C27" s="297" t="str">
        <f>IF(นักเรียน!C27="","",นักเรียน!C27)</f>
        <v/>
      </c>
      <c r="D27" s="646" t="str">
        <f>IF(นักเรียน!E27="","",นักเรียน!E27)</f>
        <v/>
      </c>
      <c r="E27" s="647"/>
      <c r="F27" s="350" t="str">
        <f>IF(คุณลักษณะ!F27="","",คุณลักษณะ!F27)</f>
        <v/>
      </c>
      <c r="G27" s="9" t="str">
        <f>IF(คุณลักษณะ!G27="","",คุณลักษณะ!G27)</f>
        <v/>
      </c>
      <c r="H27" s="9" t="str">
        <f>IF(คุณลักษณะ!H27="","",คุณลักษณะ!H27)</f>
        <v/>
      </c>
      <c r="I27" s="9" t="str">
        <f>IF(คุณลักษณะ!I27="","",คุณลักษณะ!I27)</f>
        <v/>
      </c>
      <c r="J27" s="69" t="str">
        <f t="shared" si="10"/>
        <v/>
      </c>
      <c r="K27" s="332" t="str">
        <f t="shared" si="11"/>
        <v/>
      </c>
      <c r="L27" s="351" t="str">
        <f t="shared" si="0"/>
        <v/>
      </c>
      <c r="M27" s="350" t="str">
        <f>IF(คุณลักษณะ!J27="","",คุณลักษณะ!J27)</f>
        <v/>
      </c>
      <c r="N27" s="9" t="str">
        <f>IF(คุณลักษณะ!K27="","",คุณลักษณะ!K27)</f>
        <v/>
      </c>
      <c r="O27" s="78" t="str">
        <f t="shared" si="12"/>
        <v/>
      </c>
      <c r="P27" s="332" t="str">
        <f t="shared" si="13"/>
        <v/>
      </c>
      <c r="Q27" s="351" t="str">
        <f t="shared" si="1"/>
        <v/>
      </c>
      <c r="R27" s="352" t="str">
        <f>IF(คุณลักษณะ!L27="","",คุณลักษณะ!L27)</f>
        <v/>
      </c>
      <c r="S27" s="78" t="str">
        <f t="shared" si="14"/>
        <v/>
      </c>
      <c r="T27" s="332" t="str">
        <f t="shared" si="15"/>
        <v/>
      </c>
      <c r="U27" s="351" t="str">
        <f t="shared" si="2"/>
        <v/>
      </c>
      <c r="V27" s="347" t="str">
        <f>IF(คุณลักษณะ!M27="","",คุณลักษณะ!M27)</f>
        <v/>
      </c>
      <c r="W27" s="11" t="str">
        <f>IF(คุณลักษณะ!N27="","",คุณลักษณะ!N27)</f>
        <v/>
      </c>
      <c r="X27" s="78" t="str">
        <f t="shared" si="16"/>
        <v/>
      </c>
      <c r="Y27" s="61" t="str">
        <f t="shared" si="17"/>
        <v/>
      </c>
      <c r="Z27" s="353" t="str">
        <f t="shared" si="3"/>
        <v/>
      </c>
      <c r="AA27" s="352" t="str">
        <f>IF(คุณลักษณะ!O27="","",คุณลักษณะ!O27)</f>
        <v/>
      </c>
      <c r="AB27" s="11" t="str">
        <f>IF(คุณลักษณะ!P27="","",คุณลักษณะ!P27)</f>
        <v/>
      </c>
      <c r="AC27" s="78" t="str">
        <f t="shared" si="18"/>
        <v/>
      </c>
      <c r="AD27" s="332" t="str">
        <f t="shared" si="19"/>
        <v/>
      </c>
      <c r="AE27" s="351" t="str">
        <f t="shared" si="4"/>
        <v/>
      </c>
      <c r="AF27" s="352" t="str">
        <f>IF(คุณลักษณะ!Q27="","",คุณลักษณะ!Q27)</f>
        <v/>
      </c>
      <c r="AG27" s="11" t="str">
        <f>IF(คุณลักษณะ!R27="","",คุณลักษณะ!R27)</f>
        <v/>
      </c>
      <c r="AH27" s="78" t="str">
        <f t="shared" si="20"/>
        <v/>
      </c>
      <c r="AI27" s="335" t="str">
        <f t="shared" si="21"/>
        <v/>
      </c>
      <c r="AJ27" s="351" t="str">
        <f t="shared" si="5"/>
        <v/>
      </c>
      <c r="AK27" s="352" t="str">
        <f>IF(คุณลักษณะ!S27="","",คุณลักษณะ!S27)</f>
        <v/>
      </c>
      <c r="AL27" s="11" t="str">
        <f>IF(คุณลักษณะ!T27="","",คุณลักษณะ!T27)</f>
        <v/>
      </c>
      <c r="AM27" s="11" t="str">
        <f>IF(คุณลักษณะ!U27="","",คุณลักษณะ!U27)</f>
        <v/>
      </c>
      <c r="AN27" s="78" t="str">
        <f t="shared" si="22"/>
        <v/>
      </c>
      <c r="AO27" s="335" t="str">
        <f t="shared" si="23"/>
        <v/>
      </c>
      <c r="AP27" s="351" t="str">
        <f t="shared" si="6"/>
        <v/>
      </c>
      <c r="AQ27" s="352" t="str">
        <f>IF(คุณลักษณะ!V27="","",คุณลักษณะ!V27)</f>
        <v/>
      </c>
      <c r="AR27" s="11" t="str">
        <f>IF(คุณลักษณะ!W27="","",คุณลักษณะ!W27)</f>
        <v/>
      </c>
      <c r="AS27" s="78" t="str">
        <f t="shared" si="26"/>
        <v/>
      </c>
      <c r="AT27" s="478" t="str">
        <f t="shared" si="24"/>
        <v/>
      </c>
      <c r="AU27" s="351" t="str">
        <f t="shared" si="7"/>
        <v/>
      </c>
      <c r="AV27" s="496" t="str">
        <f t="shared" si="25"/>
        <v/>
      </c>
      <c r="AW27" s="66" t="str">
        <f>IF(OR(นักเรียน!Q27="ออก",AV27=""),"",ROUND(AV27/$AV$5*$AW$5,0))</f>
        <v/>
      </c>
      <c r="AX27" s="489" t="str">
        <f t="shared" si="8"/>
        <v/>
      </c>
      <c r="AY27" s="340" t="str">
        <f t="shared" si="9"/>
        <v/>
      </c>
      <c r="AZ27" s="9" t="str">
        <f>IF(คุณลักษณะ!AB27="","",คุณลักษณะ!AB27)</f>
        <v/>
      </c>
      <c r="BA27" s="46"/>
      <c r="BB27" s="115"/>
      <c r="BC27" s="115"/>
      <c r="BD27" s="115"/>
      <c r="BE27" s="115"/>
    </row>
    <row r="28" spans="1:57" ht="15.75" customHeight="1" x14ac:dyDescent="0.5">
      <c r="A28" s="115"/>
      <c r="B28" s="62">
        <v>23</v>
      </c>
      <c r="C28" s="297" t="str">
        <f>IF(นักเรียน!C28="","",นักเรียน!C28)</f>
        <v/>
      </c>
      <c r="D28" s="646" t="str">
        <f>IF(นักเรียน!E28="","",นักเรียน!E28)</f>
        <v/>
      </c>
      <c r="E28" s="647"/>
      <c r="F28" s="350" t="str">
        <f>IF(คุณลักษณะ!F28="","",คุณลักษณะ!F28)</f>
        <v/>
      </c>
      <c r="G28" s="9" t="str">
        <f>IF(คุณลักษณะ!G28="","",คุณลักษณะ!G28)</f>
        <v/>
      </c>
      <c r="H28" s="9" t="str">
        <f>IF(คุณลักษณะ!H28="","",คุณลักษณะ!H28)</f>
        <v/>
      </c>
      <c r="I28" s="9" t="str">
        <f>IF(คุณลักษณะ!I28="","",คุณลักษณะ!I28)</f>
        <v/>
      </c>
      <c r="J28" s="69" t="str">
        <f t="shared" si="10"/>
        <v/>
      </c>
      <c r="K28" s="332" t="str">
        <f t="shared" si="11"/>
        <v/>
      </c>
      <c r="L28" s="351" t="str">
        <f t="shared" si="0"/>
        <v/>
      </c>
      <c r="M28" s="350" t="str">
        <f>IF(คุณลักษณะ!J28="","",คุณลักษณะ!J28)</f>
        <v/>
      </c>
      <c r="N28" s="9" t="str">
        <f>IF(คุณลักษณะ!K28="","",คุณลักษณะ!K28)</f>
        <v/>
      </c>
      <c r="O28" s="78" t="str">
        <f t="shared" si="12"/>
        <v/>
      </c>
      <c r="P28" s="332" t="str">
        <f t="shared" si="13"/>
        <v/>
      </c>
      <c r="Q28" s="351" t="str">
        <f t="shared" si="1"/>
        <v/>
      </c>
      <c r="R28" s="352" t="str">
        <f>IF(คุณลักษณะ!L28="","",คุณลักษณะ!L28)</f>
        <v/>
      </c>
      <c r="S28" s="78" t="str">
        <f t="shared" si="14"/>
        <v/>
      </c>
      <c r="T28" s="332" t="str">
        <f t="shared" si="15"/>
        <v/>
      </c>
      <c r="U28" s="351" t="str">
        <f t="shared" si="2"/>
        <v/>
      </c>
      <c r="V28" s="347" t="str">
        <f>IF(คุณลักษณะ!M28="","",คุณลักษณะ!M28)</f>
        <v/>
      </c>
      <c r="W28" s="11" t="str">
        <f>IF(คุณลักษณะ!N28="","",คุณลักษณะ!N28)</f>
        <v/>
      </c>
      <c r="X28" s="78" t="str">
        <f t="shared" si="16"/>
        <v/>
      </c>
      <c r="Y28" s="61" t="str">
        <f t="shared" si="17"/>
        <v/>
      </c>
      <c r="Z28" s="353" t="str">
        <f t="shared" si="3"/>
        <v/>
      </c>
      <c r="AA28" s="352" t="str">
        <f>IF(คุณลักษณะ!O28="","",คุณลักษณะ!O28)</f>
        <v/>
      </c>
      <c r="AB28" s="11" t="str">
        <f>IF(คุณลักษณะ!P28="","",คุณลักษณะ!P28)</f>
        <v/>
      </c>
      <c r="AC28" s="78" t="str">
        <f t="shared" si="18"/>
        <v/>
      </c>
      <c r="AD28" s="332" t="str">
        <f t="shared" si="19"/>
        <v/>
      </c>
      <c r="AE28" s="351" t="str">
        <f t="shared" si="4"/>
        <v/>
      </c>
      <c r="AF28" s="352" t="str">
        <f>IF(คุณลักษณะ!Q28="","",คุณลักษณะ!Q28)</f>
        <v/>
      </c>
      <c r="AG28" s="11" t="str">
        <f>IF(คุณลักษณะ!R28="","",คุณลักษณะ!R28)</f>
        <v/>
      </c>
      <c r="AH28" s="78" t="str">
        <f t="shared" si="20"/>
        <v/>
      </c>
      <c r="AI28" s="335" t="str">
        <f t="shared" si="21"/>
        <v/>
      </c>
      <c r="AJ28" s="351" t="str">
        <f t="shared" si="5"/>
        <v/>
      </c>
      <c r="AK28" s="352" t="str">
        <f>IF(คุณลักษณะ!S28="","",คุณลักษณะ!S28)</f>
        <v/>
      </c>
      <c r="AL28" s="11" t="str">
        <f>IF(คุณลักษณะ!T28="","",คุณลักษณะ!T28)</f>
        <v/>
      </c>
      <c r="AM28" s="11" t="str">
        <f>IF(คุณลักษณะ!U28="","",คุณลักษณะ!U28)</f>
        <v/>
      </c>
      <c r="AN28" s="78" t="str">
        <f t="shared" si="22"/>
        <v/>
      </c>
      <c r="AO28" s="335" t="str">
        <f t="shared" si="23"/>
        <v/>
      </c>
      <c r="AP28" s="351" t="str">
        <f t="shared" si="6"/>
        <v/>
      </c>
      <c r="AQ28" s="352" t="str">
        <f>IF(คุณลักษณะ!V28="","",คุณลักษณะ!V28)</f>
        <v/>
      </c>
      <c r="AR28" s="11" t="str">
        <f>IF(คุณลักษณะ!W28="","",คุณลักษณะ!W28)</f>
        <v/>
      </c>
      <c r="AS28" s="78" t="str">
        <f t="shared" si="26"/>
        <v/>
      </c>
      <c r="AT28" s="478" t="str">
        <f t="shared" si="24"/>
        <v/>
      </c>
      <c r="AU28" s="351" t="str">
        <f t="shared" si="7"/>
        <v/>
      </c>
      <c r="AV28" s="496" t="str">
        <f t="shared" si="25"/>
        <v/>
      </c>
      <c r="AW28" s="66" t="str">
        <f>IF(OR(นักเรียน!Q28="ออก",AV28=""),"",ROUND(AV28/$AV$5*$AW$5,0))</f>
        <v/>
      </c>
      <c r="AX28" s="489" t="str">
        <f t="shared" si="8"/>
        <v/>
      </c>
      <c r="AY28" s="340" t="str">
        <f t="shared" si="9"/>
        <v/>
      </c>
      <c r="AZ28" s="9" t="str">
        <f>IF(คุณลักษณะ!AB28="","",คุณลักษณะ!AB28)</f>
        <v/>
      </c>
      <c r="BA28" s="46"/>
      <c r="BB28" s="115"/>
      <c r="BC28" s="115"/>
      <c r="BD28" s="115"/>
      <c r="BE28" s="115"/>
    </row>
    <row r="29" spans="1:57" ht="15.75" customHeight="1" x14ac:dyDescent="0.5">
      <c r="A29" s="115"/>
      <c r="B29" s="62">
        <v>24</v>
      </c>
      <c r="C29" s="297" t="str">
        <f>IF(นักเรียน!C29="","",นักเรียน!C29)</f>
        <v/>
      </c>
      <c r="D29" s="646" t="str">
        <f>IF(นักเรียน!E29="","",นักเรียน!E29)</f>
        <v/>
      </c>
      <c r="E29" s="647"/>
      <c r="F29" s="350" t="str">
        <f>IF(คุณลักษณะ!F29="","",คุณลักษณะ!F29)</f>
        <v/>
      </c>
      <c r="G29" s="9" t="str">
        <f>IF(คุณลักษณะ!G29="","",คุณลักษณะ!G29)</f>
        <v/>
      </c>
      <c r="H29" s="9" t="str">
        <f>IF(คุณลักษณะ!H29="","",คุณลักษณะ!H29)</f>
        <v/>
      </c>
      <c r="I29" s="9" t="str">
        <f>IF(คุณลักษณะ!I29="","",คุณลักษณะ!I29)</f>
        <v/>
      </c>
      <c r="J29" s="69" t="str">
        <f t="shared" si="10"/>
        <v/>
      </c>
      <c r="K29" s="332" t="str">
        <f t="shared" si="11"/>
        <v/>
      </c>
      <c r="L29" s="351" t="str">
        <f t="shared" si="0"/>
        <v/>
      </c>
      <c r="M29" s="350" t="str">
        <f>IF(คุณลักษณะ!J29="","",คุณลักษณะ!J29)</f>
        <v/>
      </c>
      <c r="N29" s="9" t="str">
        <f>IF(คุณลักษณะ!K29="","",คุณลักษณะ!K29)</f>
        <v/>
      </c>
      <c r="O29" s="78" t="str">
        <f t="shared" si="12"/>
        <v/>
      </c>
      <c r="P29" s="332" t="str">
        <f t="shared" si="13"/>
        <v/>
      </c>
      <c r="Q29" s="351" t="str">
        <f t="shared" si="1"/>
        <v/>
      </c>
      <c r="R29" s="352" t="str">
        <f>IF(คุณลักษณะ!L29="","",คุณลักษณะ!L29)</f>
        <v/>
      </c>
      <c r="S29" s="78" t="str">
        <f t="shared" si="14"/>
        <v/>
      </c>
      <c r="T29" s="332" t="str">
        <f t="shared" si="15"/>
        <v/>
      </c>
      <c r="U29" s="351" t="str">
        <f t="shared" si="2"/>
        <v/>
      </c>
      <c r="V29" s="347" t="str">
        <f>IF(คุณลักษณะ!M29="","",คุณลักษณะ!M29)</f>
        <v/>
      </c>
      <c r="W29" s="11" t="str">
        <f>IF(คุณลักษณะ!N29="","",คุณลักษณะ!N29)</f>
        <v/>
      </c>
      <c r="X29" s="78" t="str">
        <f t="shared" si="16"/>
        <v/>
      </c>
      <c r="Y29" s="61" t="str">
        <f t="shared" si="17"/>
        <v/>
      </c>
      <c r="Z29" s="353" t="str">
        <f t="shared" si="3"/>
        <v/>
      </c>
      <c r="AA29" s="352" t="str">
        <f>IF(คุณลักษณะ!O29="","",คุณลักษณะ!O29)</f>
        <v/>
      </c>
      <c r="AB29" s="11" t="str">
        <f>IF(คุณลักษณะ!P29="","",คุณลักษณะ!P29)</f>
        <v/>
      </c>
      <c r="AC29" s="78" t="str">
        <f t="shared" si="18"/>
        <v/>
      </c>
      <c r="AD29" s="332" t="str">
        <f t="shared" si="19"/>
        <v/>
      </c>
      <c r="AE29" s="351" t="str">
        <f t="shared" si="4"/>
        <v/>
      </c>
      <c r="AF29" s="352" t="str">
        <f>IF(คุณลักษณะ!Q29="","",คุณลักษณะ!Q29)</f>
        <v/>
      </c>
      <c r="AG29" s="11" t="str">
        <f>IF(คุณลักษณะ!R29="","",คุณลักษณะ!R29)</f>
        <v/>
      </c>
      <c r="AH29" s="78" t="str">
        <f t="shared" si="20"/>
        <v/>
      </c>
      <c r="AI29" s="335" t="str">
        <f t="shared" si="21"/>
        <v/>
      </c>
      <c r="AJ29" s="351" t="str">
        <f t="shared" si="5"/>
        <v/>
      </c>
      <c r="AK29" s="352" t="str">
        <f>IF(คุณลักษณะ!S29="","",คุณลักษณะ!S29)</f>
        <v/>
      </c>
      <c r="AL29" s="11" t="str">
        <f>IF(คุณลักษณะ!T29="","",คุณลักษณะ!T29)</f>
        <v/>
      </c>
      <c r="AM29" s="11" t="str">
        <f>IF(คุณลักษณะ!U29="","",คุณลักษณะ!U29)</f>
        <v/>
      </c>
      <c r="AN29" s="78" t="str">
        <f t="shared" si="22"/>
        <v/>
      </c>
      <c r="AO29" s="335" t="str">
        <f t="shared" si="23"/>
        <v/>
      </c>
      <c r="AP29" s="351" t="str">
        <f t="shared" si="6"/>
        <v/>
      </c>
      <c r="AQ29" s="352" t="str">
        <f>IF(คุณลักษณะ!V29="","",คุณลักษณะ!V29)</f>
        <v/>
      </c>
      <c r="AR29" s="11" t="str">
        <f>IF(คุณลักษณะ!W29="","",คุณลักษณะ!W29)</f>
        <v/>
      </c>
      <c r="AS29" s="78" t="str">
        <f t="shared" si="26"/>
        <v/>
      </c>
      <c r="AT29" s="478" t="str">
        <f t="shared" si="24"/>
        <v/>
      </c>
      <c r="AU29" s="351" t="str">
        <f t="shared" si="7"/>
        <v/>
      </c>
      <c r="AV29" s="496" t="str">
        <f t="shared" si="25"/>
        <v/>
      </c>
      <c r="AW29" s="66" t="str">
        <f>IF(OR(นักเรียน!Q29="ออก",AV29=""),"",ROUND(AV29/$AV$5*$AW$5,0))</f>
        <v/>
      </c>
      <c r="AX29" s="489" t="str">
        <f t="shared" si="8"/>
        <v/>
      </c>
      <c r="AY29" s="340" t="str">
        <f t="shared" si="9"/>
        <v/>
      </c>
      <c r="AZ29" s="9" t="str">
        <f>IF(คุณลักษณะ!AB29="","",คุณลักษณะ!AB29)</f>
        <v/>
      </c>
      <c r="BA29" s="46"/>
      <c r="BB29" s="115"/>
      <c r="BC29" s="115"/>
      <c r="BD29" s="115"/>
      <c r="BE29" s="115"/>
    </row>
    <row r="30" spans="1:57" ht="15.75" customHeight="1" x14ac:dyDescent="0.5">
      <c r="A30" s="115"/>
      <c r="B30" s="61">
        <v>25</v>
      </c>
      <c r="C30" s="297" t="str">
        <f>IF(นักเรียน!C30="","",นักเรียน!C30)</f>
        <v/>
      </c>
      <c r="D30" s="646" t="str">
        <f>IF(นักเรียน!E30="","",นักเรียน!E30)</f>
        <v/>
      </c>
      <c r="E30" s="647"/>
      <c r="F30" s="350" t="str">
        <f>IF(คุณลักษณะ!F30="","",คุณลักษณะ!F30)</f>
        <v/>
      </c>
      <c r="G30" s="9" t="str">
        <f>IF(คุณลักษณะ!G30="","",คุณลักษณะ!G30)</f>
        <v/>
      </c>
      <c r="H30" s="9" t="str">
        <f>IF(คุณลักษณะ!H30="","",คุณลักษณะ!H30)</f>
        <v/>
      </c>
      <c r="I30" s="9" t="str">
        <f>IF(คุณลักษณะ!I30="","",คุณลักษณะ!I30)</f>
        <v/>
      </c>
      <c r="J30" s="69" t="str">
        <f t="shared" si="10"/>
        <v/>
      </c>
      <c r="K30" s="332" t="str">
        <f t="shared" si="11"/>
        <v/>
      </c>
      <c r="L30" s="351" t="str">
        <f t="shared" si="0"/>
        <v/>
      </c>
      <c r="M30" s="350" t="str">
        <f>IF(คุณลักษณะ!J30="","",คุณลักษณะ!J30)</f>
        <v/>
      </c>
      <c r="N30" s="9" t="str">
        <f>IF(คุณลักษณะ!K30="","",คุณลักษณะ!K30)</f>
        <v/>
      </c>
      <c r="O30" s="78" t="str">
        <f t="shared" si="12"/>
        <v/>
      </c>
      <c r="P30" s="332" t="str">
        <f t="shared" si="13"/>
        <v/>
      </c>
      <c r="Q30" s="351" t="str">
        <f t="shared" si="1"/>
        <v/>
      </c>
      <c r="R30" s="352" t="str">
        <f>IF(คุณลักษณะ!L30="","",คุณลักษณะ!L30)</f>
        <v/>
      </c>
      <c r="S30" s="78" t="str">
        <f t="shared" si="14"/>
        <v/>
      </c>
      <c r="T30" s="332" t="str">
        <f t="shared" si="15"/>
        <v/>
      </c>
      <c r="U30" s="351" t="str">
        <f t="shared" si="2"/>
        <v/>
      </c>
      <c r="V30" s="347" t="str">
        <f>IF(คุณลักษณะ!M30="","",คุณลักษณะ!M30)</f>
        <v/>
      </c>
      <c r="W30" s="11" t="str">
        <f>IF(คุณลักษณะ!N30="","",คุณลักษณะ!N30)</f>
        <v/>
      </c>
      <c r="X30" s="78" t="str">
        <f t="shared" si="16"/>
        <v/>
      </c>
      <c r="Y30" s="61" t="str">
        <f t="shared" si="17"/>
        <v/>
      </c>
      <c r="Z30" s="353" t="str">
        <f t="shared" si="3"/>
        <v/>
      </c>
      <c r="AA30" s="352" t="str">
        <f>IF(คุณลักษณะ!O30="","",คุณลักษณะ!O30)</f>
        <v/>
      </c>
      <c r="AB30" s="11" t="str">
        <f>IF(คุณลักษณะ!P30="","",คุณลักษณะ!P30)</f>
        <v/>
      </c>
      <c r="AC30" s="78" t="str">
        <f t="shared" si="18"/>
        <v/>
      </c>
      <c r="AD30" s="332" t="str">
        <f t="shared" si="19"/>
        <v/>
      </c>
      <c r="AE30" s="351" t="str">
        <f t="shared" si="4"/>
        <v/>
      </c>
      <c r="AF30" s="352" t="str">
        <f>IF(คุณลักษณะ!Q30="","",คุณลักษณะ!Q30)</f>
        <v/>
      </c>
      <c r="AG30" s="11" t="str">
        <f>IF(คุณลักษณะ!R30="","",คุณลักษณะ!R30)</f>
        <v/>
      </c>
      <c r="AH30" s="78" t="str">
        <f t="shared" si="20"/>
        <v/>
      </c>
      <c r="AI30" s="335" t="str">
        <f t="shared" si="21"/>
        <v/>
      </c>
      <c r="AJ30" s="351" t="str">
        <f t="shared" si="5"/>
        <v/>
      </c>
      <c r="AK30" s="352" t="str">
        <f>IF(คุณลักษณะ!S30="","",คุณลักษณะ!S30)</f>
        <v/>
      </c>
      <c r="AL30" s="11" t="str">
        <f>IF(คุณลักษณะ!T30="","",คุณลักษณะ!T30)</f>
        <v/>
      </c>
      <c r="AM30" s="11" t="str">
        <f>IF(คุณลักษณะ!U30="","",คุณลักษณะ!U30)</f>
        <v/>
      </c>
      <c r="AN30" s="78" t="str">
        <f t="shared" si="22"/>
        <v/>
      </c>
      <c r="AO30" s="335" t="str">
        <f t="shared" si="23"/>
        <v/>
      </c>
      <c r="AP30" s="351" t="str">
        <f t="shared" si="6"/>
        <v/>
      </c>
      <c r="AQ30" s="352" t="str">
        <f>IF(คุณลักษณะ!V30="","",คุณลักษณะ!V30)</f>
        <v/>
      </c>
      <c r="AR30" s="11" t="str">
        <f>IF(คุณลักษณะ!W30="","",คุณลักษณะ!W30)</f>
        <v/>
      </c>
      <c r="AS30" s="78" t="str">
        <f t="shared" si="26"/>
        <v/>
      </c>
      <c r="AT30" s="478" t="str">
        <f t="shared" si="24"/>
        <v/>
      </c>
      <c r="AU30" s="351" t="str">
        <f t="shared" si="7"/>
        <v/>
      </c>
      <c r="AV30" s="496" t="str">
        <f t="shared" si="25"/>
        <v/>
      </c>
      <c r="AW30" s="66" t="str">
        <f>IF(OR(นักเรียน!Q30="ออก",AV30=""),"",ROUND(AV30/$AV$5*$AW$5,0))</f>
        <v/>
      </c>
      <c r="AX30" s="489" t="str">
        <f t="shared" si="8"/>
        <v/>
      </c>
      <c r="AY30" s="340" t="str">
        <f t="shared" si="9"/>
        <v/>
      </c>
      <c r="AZ30" s="9" t="str">
        <f>IF(คุณลักษณะ!AB30="","",คุณลักษณะ!AB30)</f>
        <v/>
      </c>
      <c r="BA30" s="46"/>
      <c r="BB30" s="115"/>
      <c r="BC30" s="115"/>
      <c r="BD30" s="115"/>
      <c r="BE30" s="115"/>
    </row>
    <row r="31" spans="1:57" ht="15.75" customHeight="1" x14ac:dyDescent="0.5">
      <c r="A31" s="115"/>
      <c r="B31" s="62">
        <v>26</v>
      </c>
      <c r="C31" s="297" t="str">
        <f>IF(นักเรียน!C31="","",นักเรียน!C31)</f>
        <v/>
      </c>
      <c r="D31" s="646" t="str">
        <f>IF(นักเรียน!E31="","",นักเรียน!E31)</f>
        <v/>
      </c>
      <c r="E31" s="647"/>
      <c r="F31" s="350" t="str">
        <f>IF(คุณลักษณะ!F31="","",คุณลักษณะ!F31)</f>
        <v/>
      </c>
      <c r="G31" s="9" t="str">
        <f>IF(คุณลักษณะ!G31="","",คุณลักษณะ!G31)</f>
        <v/>
      </c>
      <c r="H31" s="9" t="str">
        <f>IF(คุณลักษณะ!H31="","",คุณลักษณะ!H31)</f>
        <v/>
      </c>
      <c r="I31" s="9" t="str">
        <f>IF(คุณลักษณะ!I31="","",คุณลักษณะ!I31)</f>
        <v/>
      </c>
      <c r="J31" s="69" t="str">
        <f t="shared" si="10"/>
        <v/>
      </c>
      <c r="K31" s="332" t="str">
        <f t="shared" si="11"/>
        <v/>
      </c>
      <c r="L31" s="351" t="str">
        <f t="shared" si="0"/>
        <v/>
      </c>
      <c r="M31" s="350" t="str">
        <f>IF(คุณลักษณะ!J31="","",คุณลักษณะ!J31)</f>
        <v/>
      </c>
      <c r="N31" s="9" t="str">
        <f>IF(คุณลักษณะ!K31="","",คุณลักษณะ!K31)</f>
        <v/>
      </c>
      <c r="O31" s="78" t="str">
        <f t="shared" si="12"/>
        <v/>
      </c>
      <c r="P31" s="332" t="str">
        <f t="shared" si="13"/>
        <v/>
      </c>
      <c r="Q31" s="351" t="str">
        <f t="shared" si="1"/>
        <v/>
      </c>
      <c r="R31" s="352" t="str">
        <f>IF(คุณลักษณะ!L31="","",คุณลักษณะ!L31)</f>
        <v/>
      </c>
      <c r="S31" s="78" t="str">
        <f t="shared" si="14"/>
        <v/>
      </c>
      <c r="T31" s="332" t="str">
        <f t="shared" si="15"/>
        <v/>
      </c>
      <c r="U31" s="351" t="str">
        <f t="shared" si="2"/>
        <v/>
      </c>
      <c r="V31" s="347" t="str">
        <f>IF(คุณลักษณะ!M31="","",คุณลักษณะ!M31)</f>
        <v/>
      </c>
      <c r="W31" s="11" t="str">
        <f>IF(คุณลักษณะ!N31="","",คุณลักษณะ!N31)</f>
        <v/>
      </c>
      <c r="X31" s="78" t="str">
        <f t="shared" si="16"/>
        <v/>
      </c>
      <c r="Y31" s="61" t="str">
        <f t="shared" si="17"/>
        <v/>
      </c>
      <c r="Z31" s="353" t="str">
        <f t="shared" si="3"/>
        <v/>
      </c>
      <c r="AA31" s="352" t="str">
        <f>IF(คุณลักษณะ!O31="","",คุณลักษณะ!O31)</f>
        <v/>
      </c>
      <c r="AB31" s="11" t="str">
        <f>IF(คุณลักษณะ!P31="","",คุณลักษณะ!P31)</f>
        <v/>
      </c>
      <c r="AC31" s="78" t="str">
        <f t="shared" si="18"/>
        <v/>
      </c>
      <c r="AD31" s="332" t="str">
        <f t="shared" si="19"/>
        <v/>
      </c>
      <c r="AE31" s="351" t="str">
        <f t="shared" si="4"/>
        <v/>
      </c>
      <c r="AF31" s="352" t="str">
        <f>IF(คุณลักษณะ!Q31="","",คุณลักษณะ!Q31)</f>
        <v/>
      </c>
      <c r="AG31" s="11" t="str">
        <f>IF(คุณลักษณะ!R31="","",คุณลักษณะ!R31)</f>
        <v/>
      </c>
      <c r="AH31" s="78" t="str">
        <f t="shared" si="20"/>
        <v/>
      </c>
      <c r="AI31" s="335" t="str">
        <f t="shared" si="21"/>
        <v/>
      </c>
      <c r="AJ31" s="351" t="str">
        <f t="shared" si="5"/>
        <v/>
      </c>
      <c r="AK31" s="352" t="str">
        <f>IF(คุณลักษณะ!S31="","",คุณลักษณะ!S31)</f>
        <v/>
      </c>
      <c r="AL31" s="11" t="str">
        <f>IF(คุณลักษณะ!T31="","",คุณลักษณะ!T31)</f>
        <v/>
      </c>
      <c r="AM31" s="11" t="str">
        <f>IF(คุณลักษณะ!U31="","",คุณลักษณะ!U31)</f>
        <v/>
      </c>
      <c r="AN31" s="78" t="str">
        <f t="shared" si="22"/>
        <v/>
      </c>
      <c r="AO31" s="335" t="str">
        <f t="shared" si="23"/>
        <v/>
      </c>
      <c r="AP31" s="351" t="str">
        <f t="shared" si="6"/>
        <v/>
      </c>
      <c r="AQ31" s="352" t="str">
        <f>IF(คุณลักษณะ!V31="","",คุณลักษณะ!V31)</f>
        <v/>
      </c>
      <c r="AR31" s="11" t="str">
        <f>IF(คุณลักษณะ!W31="","",คุณลักษณะ!W31)</f>
        <v/>
      </c>
      <c r="AS31" s="78" t="str">
        <f t="shared" si="26"/>
        <v/>
      </c>
      <c r="AT31" s="478" t="str">
        <f t="shared" si="24"/>
        <v/>
      </c>
      <c r="AU31" s="351" t="str">
        <f t="shared" si="7"/>
        <v/>
      </c>
      <c r="AV31" s="496" t="str">
        <f t="shared" si="25"/>
        <v/>
      </c>
      <c r="AW31" s="66" t="str">
        <f>IF(OR(นักเรียน!Q31="ออก",AV31=""),"",ROUND(AV31/$AV$5*$AW$5,0))</f>
        <v/>
      </c>
      <c r="AX31" s="489" t="str">
        <f t="shared" si="8"/>
        <v/>
      </c>
      <c r="AY31" s="340" t="str">
        <f t="shared" si="9"/>
        <v/>
      </c>
      <c r="AZ31" s="9" t="str">
        <f>IF(คุณลักษณะ!AB31="","",คุณลักษณะ!AB31)</f>
        <v/>
      </c>
      <c r="BA31" s="46"/>
      <c r="BB31" s="115"/>
      <c r="BC31" s="115"/>
      <c r="BD31" s="115"/>
      <c r="BE31" s="115"/>
    </row>
    <row r="32" spans="1:57" ht="15.75" customHeight="1" x14ac:dyDescent="0.5">
      <c r="A32" s="115"/>
      <c r="B32" s="62">
        <v>27</v>
      </c>
      <c r="C32" s="297" t="str">
        <f>IF(นักเรียน!C32="","",นักเรียน!C32)</f>
        <v/>
      </c>
      <c r="D32" s="646" t="str">
        <f>IF(นักเรียน!E32="","",นักเรียน!E32)</f>
        <v/>
      </c>
      <c r="E32" s="647"/>
      <c r="F32" s="350" t="str">
        <f>IF(คุณลักษณะ!F32="","",คุณลักษณะ!F32)</f>
        <v/>
      </c>
      <c r="G32" s="9" t="str">
        <f>IF(คุณลักษณะ!G32="","",คุณลักษณะ!G32)</f>
        <v/>
      </c>
      <c r="H32" s="9" t="str">
        <f>IF(คุณลักษณะ!H32="","",คุณลักษณะ!H32)</f>
        <v/>
      </c>
      <c r="I32" s="9" t="str">
        <f>IF(คุณลักษณะ!I32="","",คุณลักษณะ!I32)</f>
        <v/>
      </c>
      <c r="J32" s="69" t="str">
        <f t="shared" si="10"/>
        <v/>
      </c>
      <c r="K32" s="332" t="str">
        <f t="shared" si="11"/>
        <v/>
      </c>
      <c r="L32" s="351" t="str">
        <f t="shared" si="0"/>
        <v/>
      </c>
      <c r="M32" s="350" t="str">
        <f>IF(คุณลักษณะ!J32="","",คุณลักษณะ!J32)</f>
        <v/>
      </c>
      <c r="N32" s="9" t="str">
        <f>IF(คุณลักษณะ!K32="","",คุณลักษณะ!K32)</f>
        <v/>
      </c>
      <c r="O32" s="78" t="str">
        <f t="shared" si="12"/>
        <v/>
      </c>
      <c r="P32" s="332" t="str">
        <f t="shared" si="13"/>
        <v/>
      </c>
      <c r="Q32" s="351" t="str">
        <f t="shared" si="1"/>
        <v/>
      </c>
      <c r="R32" s="352" t="str">
        <f>IF(คุณลักษณะ!L32="","",คุณลักษณะ!L32)</f>
        <v/>
      </c>
      <c r="S32" s="78" t="str">
        <f t="shared" si="14"/>
        <v/>
      </c>
      <c r="T32" s="332" t="str">
        <f t="shared" si="15"/>
        <v/>
      </c>
      <c r="U32" s="351" t="str">
        <f t="shared" si="2"/>
        <v/>
      </c>
      <c r="V32" s="347" t="str">
        <f>IF(คุณลักษณะ!M32="","",คุณลักษณะ!M32)</f>
        <v/>
      </c>
      <c r="W32" s="11" t="str">
        <f>IF(คุณลักษณะ!N32="","",คุณลักษณะ!N32)</f>
        <v/>
      </c>
      <c r="X32" s="78" t="str">
        <f t="shared" si="16"/>
        <v/>
      </c>
      <c r="Y32" s="61" t="str">
        <f t="shared" si="17"/>
        <v/>
      </c>
      <c r="Z32" s="353" t="str">
        <f t="shared" si="3"/>
        <v/>
      </c>
      <c r="AA32" s="352" t="str">
        <f>IF(คุณลักษณะ!O32="","",คุณลักษณะ!O32)</f>
        <v/>
      </c>
      <c r="AB32" s="11" t="str">
        <f>IF(คุณลักษณะ!P32="","",คุณลักษณะ!P32)</f>
        <v/>
      </c>
      <c r="AC32" s="78" t="str">
        <f t="shared" si="18"/>
        <v/>
      </c>
      <c r="AD32" s="332" t="str">
        <f t="shared" si="19"/>
        <v/>
      </c>
      <c r="AE32" s="351" t="str">
        <f t="shared" si="4"/>
        <v/>
      </c>
      <c r="AF32" s="352" t="str">
        <f>IF(คุณลักษณะ!Q32="","",คุณลักษณะ!Q32)</f>
        <v/>
      </c>
      <c r="AG32" s="11" t="str">
        <f>IF(คุณลักษณะ!R32="","",คุณลักษณะ!R32)</f>
        <v/>
      </c>
      <c r="AH32" s="78" t="str">
        <f t="shared" si="20"/>
        <v/>
      </c>
      <c r="AI32" s="335" t="str">
        <f t="shared" si="21"/>
        <v/>
      </c>
      <c r="AJ32" s="351" t="str">
        <f t="shared" si="5"/>
        <v/>
      </c>
      <c r="AK32" s="352" t="str">
        <f>IF(คุณลักษณะ!S32="","",คุณลักษณะ!S32)</f>
        <v/>
      </c>
      <c r="AL32" s="11" t="str">
        <f>IF(คุณลักษณะ!T32="","",คุณลักษณะ!T32)</f>
        <v/>
      </c>
      <c r="AM32" s="11" t="str">
        <f>IF(คุณลักษณะ!U32="","",คุณลักษณะ!U32)</f>
        <v/>
      </c>
      <c r="AN32" s="78" t="str">
        <f t="shared" si="22"/>
        <v/>
      </c>
      <c r="AO32" s="335" t="str">
        <f t="shared" si="23"/>
        <v/>
      </c>
      <c r="AP32" s="351" t="str">
        <f t="shared" si="6"/>
        <v/>
      </c>
      <c r="AQ32" s="352" t="str">
        <f>IF(คุณลักษณะ!V32="","",คุณลักษณะ!V32)</f>
        <v/>
      </c>
      <c r="AR32" s="11" t="str">
        <f>IF(คุณลักษณะ!W32="","",คุณลักษณะ!W32)</f>
        <v/>
      </c>
      <c r="AS32" s="78" t="str">
        <f t="shared" si="26"/>
        <v/>
      </c>
      <c r="AT32" s="478" t="str">
        <f t="shared" si="24"/>
        <v/>
      </c>
      <c r="AU32" s="351" t="str">
        <f t="shared" si="7"/>
        <v/>
      </c>
      <c r="AV32" s="496" t="str">
        <f t="shared" si="25"/>
        <v/>
      </c>
      <c r="AW32" s="66" t="str">
        <f>IF(OR(นักเรียน!Q32="ออก",AV32=""),"",ROUND(AV32/$AV$5*$AW$5,0))</f>
        <v/>
      </c>
      <c r="AX32" s="489" t="str">
        <f t="shared" si="8"/>
        <v/>
      </c>
      <c r="AY32" s="340" t="str">
        <f t="shared" si="9"/>
        <v/>
      </c>
      <c r="AZ32" s="9" t="str">
        <f>IF(คุณลักษณะ!AB32="","",คุณลักษณะ!AB32)</f>
        <v/>
      </c>
      <c r="BA32" s="46"/>
      <c r="BB32" s="115"/>
      <c r="BC32" s="115"/>
      <c r="BD32" s="115"/>
      <c r="BE32" s="115"/>
    </row>
    <row r="33" spans="1:57" ht="15.75" customHeight="1" x14ac:dyDescent="0.5">
      <c r="A33" s="115"/>
      <c r="B33" s="62">
        <v>28</v>
      </c>
      <c r="C33" s="297" t="str">
        <f>IF(นักเรียน!C33="","",นักเรียน!C33)</f>
        <v/>
      </c>
      <c r="D33" s="646" t="str">
        <f>IF(นักเรียน!E33="","",นักเรียน!E33)</f>
        <v/>
      </c>
      <c r="E33" s="647"/>
      <c r="F33" s="350" t="str">
        <f>IF(คุณลักษณะ!F33="","",คุณลักษณะ!F33)</f>
        <v/>
      </c>
      <c r="G33" s="9" t="str">
        <f>IF(คุณลักษณะ!G33="","",คุณลักษณะ!G33)</f>
        <v/>
      </c>
      <c r="H33" s="9" t="str">
        <f>IF(คุณลักษณะ!H33="","",คุณลักษณะ!H33)</f>
        <v/>
      </c>
      <c r="I33" s="9" t="str">
        <f>IF(คุณลักษณะ!I33="","",คุณลักษณะ!I33)</f>
        <v/>
      </c>
      <c r="J33" s="69" t="str">
        <f t="shared" si="10"/>
        <v/>
      </c>
      <c r="K33" s="332" t="str">
        <f t="shared" si="11"/>
        <v/>
      </c>
      <c r="L33" s="351" t="str">
        <f t="shared" si="0"/>
        <v/>
      </c>
      <c r="M33" s="350" t="str">
        <f>IF(คุณลักษณะ!J33="","",คุณลักษณะ!J33)</f>
        <v/>
      </c>
      <c r="N33" s="9" t="str">
        <f>IF(คุณลักษณะ!K33="","",คุณลักษณะ!K33)</f>
        <v/>
      </c>
      <c r="O33" s="78" t="str">
        <f t="shared" si="12"/>
        <v/>
      </c>
      <c r="P33" s="332" t="str">
        <f t="shared" si="13"/>
        <v/>
      </c>
      <c r="Q33" s="351" t="str">
        <f t="shared" si="1"/>
        <v/>
      </c>
      <c r="R33" s="352" t="str">
        <f>IF(คุณลักษณะ!L33="","",คุณลักษณะ!L33)</f>
        <v/>
      </c>
      <c r="S33" s="78" t="str">
        <f t="shared" si="14"/>
        <v/>
      </c>
      <c r="T33" s="332" t="str">
        <f t="shared" si="15"/>
        <v/>
      </c>
      <c r="U33" s="351" t="str">
        <f t="shared" si="2"/>
        <v/>
      </c>
      <c r="V33" s="347" t="str">
        <f>IF(คุณลักษณะ!M33="","",คุณลักษณะ!M33)</f>
        <v/>
      </c>
      <c r="W33" s="11" t="str">
        <f>IF(คุณลักษณะ!N33="","",คุณลักษณะ!N33)</f>
        <v/>
      </c>
      <c r="X33" s="78" t="str">
        <f t="shared" si="16"/>
        <v/>
      </c>
      <c r="Y33" s="61" t="str">
        <f t="shared" si="17"/>
        <v/>
      </c>
      <c r="Z33" s="353" t="str">
        <f t="shared" si="3"/>
        <v/>
      </c>
      <c r="AA33" s="352" t="str">
        <f>IF(คุณลักษณะ!O33="","",คุณลักษณะ!O33)</f>
        <v/>
      </c>
      <c r="AB33" s="11" t="str">
        <f>IF(คุณลักษณะ!P33="","",คุณลักษณะ!P33)</f>
        <v/>
      </c>
      <c r="AC33" s="78" t="str">
        <f t="shared" si="18"/>
        <v/>
      </c>
      <c r="AD33" s="332" t="str">
        <f t="shared" si="19"/>
        <v/>
      </c>
      <c r="AE33" s="351" t="str">
        <f t="shared" si="4"/>
        <v/>
      </c>
      <c r="AF33" s="352" t="str">
        <f>IF(คุณลักษณะ!Q33="","",คุณลักษณะ!Q33)</f>
        <v/>
      </c>
      <c r="AG33" s="11" t="str">
        <f>IF(คุณลักษณะ!R33="","",คุณลักษณะ!R33)</f>
        <v/>
      </c>
      <c r="AH33" s="78" t="str">
        <f t="shared" si="20"/>
        <v/>
      </c>
      <c r="AI33" s="335" t="str">
        <f t="shared" si="21"/>
        <v/>
      </c>
      <c r="AJ33" s="351" t="str">
        <f t="shared" si="5"/>
        <v/>
      </c>
      <c r="AK33" s="352" t="str">
        <f>IF(คุณลักษณะ!S33="","",คุณลักษณะ!S33)</f>
        <v/>
      </c>
      <c r="AL33" s="11" t="str">
        <f>IF(คุณลักษณะ!T33="","",คุณลักษณะ!T33)</f>
        <v/>
      </c>
      <c r="AM33" s="11" t="str">
        <f>IF(คุณลักษณะ!U33="","",คุณลักษณะ!U33)</f>
        <v/>
      </c>
      <c r="AN33" s="78" t="str">
        <f t="shared" si="22"/>
        <v/>
      </c>
      <c r="AO33" s="335" t="str">
        <f t="shared" si="23"/>
        <v/>
      </c>
      <c r="AP33" s="351" t="str">
        <f t="shared" si="6"/>
        <v/>
      </c>
      <c r="AQ33" s="352" t="str">
        <f>IF(คุณลักษณะ!V33="","",คุณลักษณะ!V33)</f>
        <v/>
      </c>
      <c r="AR33" s="11" t="str">
        <f>IF(คุณลักษณะ!W33="","",คุณลักษณะ!W33)</f>
        <v/>
      </c>
      <c r="AS33" s="78" t="str">
        <f t="shared" si="26"/>
        <v/>
      </c>
      <c r="AT33" s="478" t="str">
        <f t="shared" si="24"/>
        <v/>
      </c>
      <c r="AU33" s="351" t="str">
        <f t="shared" si="7"/>
        <v/>
      </c>
      <c r="AV33" s="496" t="str">
        <f t="shared" si="25"/>
        <v/>
      </c>
      <c r="AW33" s="66" t="str">
        <f>IF(OR(นักเรียน!Q33="ออก",AV33=""),"",ROUND(AV33/$AV$5*$AW$5,0))</f>
        <v/>
      </c>
      <c r="AX33" s="489" t="str">
        <f t="shared" si="8"/>
        <v/>
      </c>
      <c r="AY33" s="340" t="str">
        <f t="shared" si="9"/>
        <v/>
      </c>
      <c r="AZ33" s="9" t="str">
        <f>IF(คุณลักษณะ!AB33="","",คุณลักษณะ!AB33)</f>
        <v/>
      </c>
      <c r="BA33" s="46"/>
      <c r="BB33" s="115"/>
      <c r="BC33" s="115"/>
      <c r="BD33" s="115"/>
      <c r="BE33" s="115"/>
    </row>
    <row r="34" spans="1:57" ht="15.75" customHeight="1" x14ac:dyDescent="0.5">
      <c r="A34" s="115"/>
      <c r="B34" s="61">
        <v>29</v>
      </c>
      <c r="C34" s="297" t="str">
        <f>IF(นักเรียน!C34="","",นักเรียน!C34)</f>
        <v/>
      </c>
      <c r="D34" s="646" t="str">
        <f>IF(นักเรียน!E34="","",นักเรียน!E34)</f>
        <v/>
      </c>
      <c r="E34" s="647"/>
      <c r="F34" s="350" t="str">
        <f>IF(คุณลักษณะ!F34="","",คุณลักษณะ!F34)</f>
        <v/>
      </c>
      <c r="G34" s="9" t="str">
        <f>IF(คุณลักษณะ!G34="","",คุณลักษณะ!G34)</f>
        <v/>
      </c>
      <c r="H34" s="9" t="str">
        <f>IF(คุณลักษณะ!H34="","",คุณลักษณะ!H34)</f>
        <v/>
      </c>
      <c r="I34" s="9" t="str">
        <f>IF(คุณลักษณะ!I34="","",คุณลักษณะ!I34)</f>
        <v/>
      </c>
      <c r="J34" s="69" t="str">
        <f t="shared" si="10"/>
        <v/>
      </c>
      <c r="K34" s="332" t="str">
        <f t="shared" si="11"/>
        <v/>
      </c>
      <c r="L34" s="351" t="str">
        <f t="shared" si="0"/>
        <v/>
      </c>
      <c r="M34" s="350" t="str">
        <f>IF(คุณลักษณะ!J34="","",คุณลักษณะ!J34)</f>
        <v/>
      </c>
      <c r="N34" s="9" t="str">
        <f>IF(คุณลักษณะ!K34="","",คุณลักษณะ!K34)</f>
        <v/>
      </c>
      <c r="O34" s="78" t="str">
        <f t="shared" si="12"/>
        <v/>
      </c>
      <c r="P34" s="332" t="str">
        <f t="shared" si="13"/>
        <v/>
      </c>
      <c r="Q34" s="351" t="str">
        <f t="shared" si="1"/>
        <v/>
      </c>
      <c r="R34" s="352" t="str">
        <f>IF(คุณลักษณะ!L34="","",คุณลักษณะ!L34)</f>
        <v/>
      </c>
      <c r="S34" s="78" t="str">
        <f t="shared" si="14"/>
        <v/>
      </c>
      <c r="T34" s="332" t="str">
        <f t="shared" si="15"/>
        <v/>
      </c>
      <c r="U34" s="351" t="str">
        <f t="shared" si="2"/>
        <v/>
      </c>
      <c r="V34" s="347" t="str">
        <f>IF(คุณลักษณะ!M34="","",คุณลักษณะ!M34)</f>
        <v/>
      </c>
      <c r="W34" s="11" t="str">
        <f>IF(คุณลักษณะ!N34="","",คุณลักษณะ!N34)</f>
        <v/>
      </c>
      <c r="X34" s="78" t="str">
        <f t="shared" si="16"/>
        <v/>
      </c>
      <c r="Y34" s="61" t="str">
        <f t="shared" si="17"/>
        <v/>
      </c>
      <c r="Z34" s="353" t="str">
        <f t="shared" si="3"/>
        <v/>
      </c>
      <c r="AA34" s="352" t="str">
        <f>IF(คุณลักษณะ!O34="","",คุณลักษณะ!O34)</f>
        <v/>
      </c>
      <c r="AB34" s="11" t="str">
        <f>IF(คุณลักษณะ!P34="","",คุณลักษณะ!P34)</f>
        <v/>
      </c>
      <c r="AC34" s="78" t="str">
        <f t="shared" si="18"/>
        <v/>
      </c>
      <c r="AD34" s="332" t="str">
        <f t="shared" si="19"/>
        <v/>
      </c>
      <c r="AE34" s="351" t="str">
        <f t="shared" si="4"/>
        <v/>
      </c>
      <c r="AF34" s="352" t="str">
        <f>IF(คุณลักษณะ!Q34="","",คุณลักษณะ!Q34)</f>
        <v/>
      </c>
      <c r="AG34" s="11" t="str">
        <f>IF(คุณลักษณะ!R34="","",คุณลักษณะ!R34)</f>
        <v/>
      </c>
      <c r="AH34" s="78" t="str">
        <f t="shared" si="20"/>
        <v/>
      </c>
      <c r="AI34" s="335" t="str">
        <f t="shared" si="21"/>
        <v/>
      </c>
      <c r="AJ34" s="351" t="str">
        <f t="shared" si="5"/>
        <v/>
      </c>
      <c r="AK34" s="352" t="str">
        <f>IF(คุณลักษณะ!S34="","",คุณลักษณะ!S34)</f>
        <v/>
      </c>
      <c r="AL34" s="11" t="str">
        <f>IF(คุณลักษณะ!T34="","",คุณลักษณะ!T34)</f>
        <v/>
      </c>
      <c r="AM34" s="11" t="str">
        <f>IF(คุณลักษณะ!U34="","",คุณลักษณะ!U34)</f>
        <v/>
      </c>
      <c r="AN34" s="78" t="str">
        <f t="shared" si="22"/>
        <v/>
      </c>
      <c r="AO34" s="335" t="str">
        <f t="shared" si="23"/>
        <v/>
      </c>
      <c r="AP34" s="351" t="str">
        <f t="shared" si="6"/>
        <v/>
      </c>
      <c r="AQ34" s="352" t="str">
        <f>IF(คุณลักษณะ!V34="","",คุณลักษณะ!V34)</f>
        <v/>
      </c>
      <c r="AR34" s="11" t="str">
        <f>IF(คุณลักษณะ!W34="","",คุณลักษณะ!W34)</f>
        <v/>
      </c>
      <c r="AS34" s="78" t="str">
        <f t="shared" si="26"/>
        <v/>
      </c>
      <c r="AT34" s="478" t="str">
        <f t="shared" si="24"/>
        <v/>
      </c>
      <c r="AU34" s="351" t="str">
        <f t="shared" si="7"/>
        <v/>
      </c>
      <c r="AV34" s="496" t="str">
        <f t="shared" si="25"/>
        <v/>
      </c>
      <c r="AW34" s="66" t="str">
        <f>IF(OR(นักเรียน!Q34="ออก",AV34=""),"",ROUND(AV34/$AV$5*$AW$5,0))</f>
        <v/>
      </c>
      <c r="AX34" s="489" t="str">
        <f t="shared" si="8"/>
        <v/>
      </c>
      <c r="AY34" s="340" t="str">
        <f t="shared" si="9"/>
        <v/>
      </c>
      <c r="AZ34" s="9" t="str">
        <f>IF(คุณลักษณะ!AB34="","",คุณลักษณะ!AB34)</f>
        <v/>
      </c>
      <c r="BA34" s="46"/>
      <c r="BB34" s="115"/>
      <c r="BC34" s="115"/>
      <c r="BD34" s="115"/>
      <c r="BE34" s="115"/>
    </row>
    <row r="35" spans="1:57" ht="15.75" customHeight="1" x14ac:dyDescent="0.5">
      <c r="A35" s="115"/>
      <c r="B35" s="62">
        <v>30</v>
      </c>
      <c r="C35" s="297" t="str">
        <f>IF(นักเรียน!C35="","",นักเรียน!C35)</f>
        <v/>
      </c>
      <c r="D35" s="646" t="str">
        <f>IF(นักเรียน!E35="","",นักเรียน!E35)</f>
        <v/>
      </c>
      <c r="E35" s="647"/>
      <c r="F35" s="350" t="str">
        <f>IF(คุณลักษณะ!F35="","",คุณลักษณะ!F35)</f>
        <v/>
      </c>
      <c r="G35" s="9" t="str">
        <f>IF(คุณลักษณะ!G35="","",คุณลักษณะ!G35)</f>
        <v/>
      </c>
      <c r="H35" s="9" t="str">
        <f>IF(คุณลักษณะ!H35="","",คุณลักษณะ!H35)</f>
        <v/>
      </c>
      <c r="I35" s="9" t="str">
        <f>IF(คุณลักษณะ!I35="","",คุณลักษณะ!I35)</f>
        <v/>
      </c>
      <c r="J35" s="69" t="str">
        <f t="shared" si="10"/>
        <v/>
      </c>
      <c r="K35" s="332" t="str">
        <f t="shared" si="11"/>
        <v/>
      </c>
      <c r="L35" s="351" t="str">
        <f t="shared" si="0"/>
        <v/>
      </c>
      <c r="M35" s="350" t="str">
        <f>IF(คุณลักษณะ!J35="","",คุณลักษณะ!J35)</f>
        <v/>
      </c>
      <c r="N35" s="9" t="str">
        <f>IF(คุณลักษณะ!K35="","",คุณลักษณะ!K35)</f>
        <v/>
      </c>
      <c r="O35" s="78" t="str">
        <f t="shared" si="12"/>
        <v/>
      </c>
      <c r="P35" s="332" t="str">
        <f t="shared" si="13"/>
        <v/>
      </c>
      <c r="Q35" s="351" t="str">
        <f t="shared" si="1"/>
        <v/>
      </c>
      <c r="R35" s="352" t="str">
        <f>IF(คุณลักษณะ!L35="","",คุณลักษณะ!L35)</f>
        <v/>
      </c>
      <c r="S35" s="78" t="str">
        <f t="shared" si="14"/>
        <v/>
      </c>
      <c r="T35" s="332" t="str">
        <f t="shared" si="15"/>
        <v/>
      </c>
      <c r="U35" s="351" t="str">
        <f t="shared" si="2"/>
        <v/>
      </c>
      <c r="V35" s="347" t="str">
        <f>IF(คุณลักษณะ!M35="","",คุณลักษณะ!M35)</f>
        <v/>
      </c>
      <c r="W35" s="11" t="str">
        <f>IF(คุณลักษณะ!N35="","",คุณลักษณะ!N35)</f>
        <v/>
      </c>
      <c r="X35" s="78" t="str">
        <f t="shared" si="16"/>
        <v/>
      </c>
      <c r="Y35" s="61" t="str">
        <f t="shared" si="17"/>
        <v/>
      </c>
      <c r="Z35" s="353" t="str">
        <f t="shared" si="3"/>
        <v/>
      </c>
      <c r="AA35" s="352" t="str">
        <f>IF(คุณลักษณะ!O35="","",คุณลักษณะ!O35)</f>
        <v/>
      </c>
      <c r="AB35" s="11" t="str">
        <f>IF(คุณลักษณะ!P35="","",คุณลักษณะ!P35)</f>
        <v/>
      </c>
      <c r="AC35" s="78" t="str">
        <f t="shared" si="18"/>
        <v/>
      </c>
      <c r="AD35" s="332" t="str">
        <f t="shared" si="19"/>
        <v/>
      </c>
      <c r="AE35" s="351" t="str">
        <f t="shared" si="4"/>
        <v/>
      </c>
      <c r="AF35" s="352" t="str">
        <f>IF(คุณลักษณะ!Q35="","",คุณลักษณะ!Q35)</f>
        <v/>
      </c>
      <c r="AG35" s="11" t="str">
        <f>IF(คุณลักษณะ!R35="","",คุณลักษณะ!R35)</f>
        <v/>
      </c>
      <c r="AH35" s="78" t="str">
        <f t="shared" si="20"/>
        <v/>
      </c>
      <c r="AI35" s="335" t="str">
        <f t="shared" si="21"/>
        <v/>
      </c>
      <c r="AJ35" s="351" t="str">
        <f t="shared" si="5"/>
        <v/>
      </c>
      <c r="AK35" s="352" t="str">
        <f>IF(คุณลักษณะ!S35="","",คุณลักษณะ!S35)</f>
        <v/>
      </c>
      <c r="AL35" s="11" t="str">
        <f>IF(คุณลักษณะ!T35="","",คุณลักษณะ!T35)</f>
        <v/>
      </c>
      <c r="AM35" s="11" t="str">
        <f>IF(คุณลักษณะ!U35="","",คุณลักษณะ!U35)</f>
        <v/>
      </c>
      <c r="AN35" s="78" t="str">
        <f t="shared" si="22"/>
        <v/>
      </c>
      <c r="AO35" s="335" t="str">
        <f t="shared" si="23"/>
        <v/>
      </c>
      <c r="AP35" s="351" t="str">
        <f t="shared" si="6"/>
        <v/>
      </c>
      <c r="AQ35" s="352" t="str">
        <f>IF(คุณลักษณะ!V35="","",คุณลักษณะ!V35)</f>
        <v/>
      </c>
      <c r="AR35" s="11" t="str">
        <f>IF(คุณลักษณะ!W35="","",คุณลักษณะ!W35)</f>
        <v/>
      </c>
      <c r="AS35" s="78" t="str">
        <f t="shared" si="26"/>
        <v/>
      </c>
      <c r="AT35" s="478" t="str">
        <f t="shared" si="24"/>
        <v/>
      </c>
      <c r="AU35" s="351" t="str">
        <f t="shared" si="7"/>
        <v/>
      </c>
      <c r="AV35" s="496" t="str">
        <f t="shared" si="25"/>
        <v/>
      </c>
      <c r="AW35" s="66" t="str">
        <f>IF(OR(นักเรียน!Q35="ออก",AV35=""),"",ROUND(AV35/$AV$5*$AW$5,0))</f>
        <v/>
      </c>
      <c r="AX35" s="489" t="str">
        <f t="shared" si="8"/>
        <v/>
      </c>
      <c r="AY35" s="340" t="str">
        <f t="shared" si="9"/>
        <v/>
      </c>
      <c r="AZ35" s="9" t="str">
        <f>IF(คุณลักษณะ!AB35="","",คุณลักษณะ!AB35)</f>
        <v/>
      </c>
      <c r="BA35" s="46"/>
      <c r="BB35" s="115"/>
      <c r="BC35" s="115"/>
      <c r="BD35" s="115"/>
      <c r="BE35" s="115"/>
    </row>
    <row r="36" spans="1:57" ht="15.75" customHeight="1" x14ac:dyDescent="0.5">
      <c r="A36" s="115"/>
      <c r="B36" s="62">
        <v>31</v>
      </c>
      <c r="C36" s="297" t="str">
        <f>IF(นักเรียน!C36="","",นักเรียน!C36)</f>
        <v/>
      </c>
      <c r="D36" s="646" t="str">
        <f>IF(นักเรียน!E36="","",นักเรียน!E36)</f>
        <v/>
      </c>
      <c r="E36" s="647"/>
      <c r="F36" s="350" t="str">
        <f>IF(คุณลักษณะ!F36="","",คุณลักษณะ!F36)</f>
        <v/>
      </c>
      <c r="G36" s="9" t="str">
        <f>IF(คุณลักษณะ!G36="","",คุณลักษณะ!G36)</f>
        <v/>
      </c>
      <c r="H36" s="9" t="str">
        <f>IF(คุณลักษณะ!H36="","",คุณลักษณะ!H36)</f>
        <v/>
      </c>
      <c r="I36" s="9" t="str">
        <f>IF(คุณลักษณะ!I36="","",คุณลักษณะ!I36)</f>
        <v/>
      </c>
      <c r="J36" s="69" t="str">
        <f t="shared" si="10"/>
        <v/>
      </c>
      <c r="K36" s="332" t="str">
        <f t="shared" si="11"/>
        <v/>
      </c>
      <c r="L36" s="351" t="str">
        <f t="shared" si="0"/>
        <v/>
      </c>
      <c r="M36" s="350" t="str">
        <f>IF(คุณลักษณะ!J36="","",คุณลักษณะ!J36)</f>
        <v/>
      </c>
      <c r="N36" s="9" t="str">
        <f>IF(คุณลักษณะ!K36="","",คุณลักษณะ!K36)</f>
        <v/>
      </c>
      <c r="O36" s="78" t="str">
        <f t="shared" si="12"/>
        <v/>
      </c>
      <c r="P36" s="332" t="str">
        <f t="shared" si="13"/>
        <v/>
      </c>
      <c r="Q36" s="351" t="str">
        <f t="shared" si="1"/>
        <v/>
      </c>
      <c r="R36" s="352" t="str">
        <f>IF(คุณลักษณะ!L36="","",คุณลักษณะ!L36)</f>
        <v/>
      </c>
      <c r="S36" s="78" t="str">
        <f t="shared" si="14"/>
        <v/>
      </c>
      <c r="T36" s="332" t="str">
        <f t="shared" si="15"/>
        <v/>
      </c>
      <c r="U36" s="351" t="str">
        <f t="shared" si="2"/>
        <v/>
      </c>
      <c r="V36" s="347" t="str">
        <f>IF(คุณลักษณะ!M36="","",คุณลักษณะ!M36)</f>
        <v/>
      </c>
      <c r="W36" s="11" t="str">
        <f>IF(คุณลักษณะ!N36="","",คุณลักษณะ!N36)</f>
        <v/>
      </c>
      <c r="X36" s="78" t="str">
        <f t="shared" si="16"/>
        <v/>
      </c>
      <c r="Y36" s="61" t="str">
        <f t="shared" si="17"/>
        <v/>
      </c>
      <c r="Z36" s="353" t="str">
        <f t="shared" si="3"/>
        <v/>
      </c>
      <c r="AA36" s="352" t="str">
        <f>IF(คุณลักษณะ!O36="","",คุณลักษณะ!O36)</f>
        <v/>
      </c>
      <c r="AB36" s="11" t="str">
        <f>IF(คุณลักษณะ!P36="","",คุณลักษณะ!P36)</f>
        <v/>
      </c>
      <c r="AC36" s="78" t="str">
        <f t="shared" si="18"/>
        <v/>
      </c>
      <c r="AD36" s="332" t="str">
        <f t="shared" si="19"/>
        <v/>
      </c>
      <c r="AE36" s="351" t="str">
        <f t="shared" si="4"/>
        <v/>
      </c>
      <c r="AF36" s="352" t="str">
        <f>IF(คุณลักษณะ!Q36="","",คุณลักษณะ!Q36)</f>
        <v/>
      </c>
      <c r="AG36" s="11" t="str">
        <f>IF(คุณลักษณะ!R36="","",คุณลักษณะ!R36)</f>
        <v/>
      </c>
      <c r="AH36" s="78" t="str">
        <f t="shared" si="20"/>
        <v/>
      </c>
      <c r="AI36" s="335" t="str">
        <f t="shared" si="21"/>
        <v/>
      </c>
      <c r="AJ36" s="351" t="str">
        <f t="shared" si="5"/>
        <v/>
      </c>
      <c r="AK36" s="352" t="str">
        <f>IF(คุณลักษณะ!S36="","",คุณลักษณะ!S36)</f>
        <v/>
      </c>
      <c r="AL36" s="11" t="str">
        <f>IF(คุณลักษณะ!T36="","",คุณลักษณะ!T36)</f>
        <v/>
      </c>
      <c r="AM36" s="11" t="str">
        <f>IF(คุณลักษณะ!U36="","",คุณลักษณะ!U36)</f>
        <v/>
      </c>
      <c r="AN36" s="78" t="str">
        <f t="shared" si="22"/>
        <v/>
      </c>
      <c r="AO36" s="335" t="str">
        <f t="shared" si="23"/>
        <v/>
      </c>
      <c r="AP36" s="351" t="str">
        <f t="shared" si="6"/>
        <v/>
      </c>
      <c r="AQ36" s="352" t="str">
        <f>IF(คุณลักษณะ!V36="","",คุณลักษณะ!V36)</f>
        <v/>
      </c>
      <c r="AR36" s="11" t="str">
        <f>IF(คุณลักษณะ!W36="","",คุณลักษณะ!W36)</f>
        <v/>
      </c>
      <c r="AS36" s="78" t="str">
        <f t="shared" si="26"/>
        <v/>
      </c>
      <c r="AT36" s="478" t="str">
        <f t="shared" si="24"/>
        <v/>
      </c>
      <c r="AU36" s="351" t="str">
        <f t="shared" si="7"/>
        <v/>
      </c>
      <c r="AV36" s="496" t="str">
        <f t="shared" si="25"/>
        <v/>
      </c>
      <c r="AW36" s="66" t="str">
        <f>IF(OR(นักเรียน!Q36="ออก",AV36=""),"",ROUND(AV36/$AV$5*$AW$5,0))</f>
        <v/>
      </c>
      <c r="AX36" s="489" t="str">
        <f t="shared" si="8"/>
        <v/>
      </c>
      <c r="AY36" s="340" t="str">
        <f t="shared" si="9"/>
        <v/>
      </c>
      <c r="AZ36" s="9" t="str">
        <f>IF(คุณลักษณะ!AB36="","",คุณลักษณะ!AB36)</f>
        <v/>
      </c>
      <c r="BA36" s="46"/>
      <c r="BB36" s="115"/>
      <c r="BC36" s="115"/>
      <c r="BD36" s="115"/>
      <c r="BE36" s="115"/>
    </row>
    <row r="37" spans="1:57" ht="15.75" customHeight="1" x14ac:dyDescent="0.5">
      <c r="A37" s="115"/>
      <c r="B37" s="62">
        <v>32</v>
      </c>
      <c r="C37" s="297" t="str">
        <f>IF(นักเรียน!C37="","",นักเรียน!C37)</f>
        <v/>
      </c>
      <c r="D37" s="646" t="str">
        <f>IF(นักเรียน!E37="","",นักเรียน!E37)</f>
        <v/>
      </c>
      <c r="E37" s="647"/>
      <c r="F37" s="350" t="str">
        <f>IF(คุณลักษณะ!F37="","",คุณลักษณะ!F37)</f>
        <v/>
      </c>
      <c r="G37" s="9" t="str">
        <f>IF(คุณลักษณะ!G37="","",คุณลักษณะ!G37)</f>
        <v/>
      </c>
      <c r="H37" s="9" t="str">
        <f>IF(คุณลักษณะ!H37="","",คุณลักษณะ!H37)</f>
        <v/>
      </c>
      <c r="I37" s="9" t="str">
        <f>IF(คุณลักษณะ!I37="","",คุณลักษณะ!I37)</f>
        <v/>
      </c>
      <c r="J37" s="69" t="str">
        <f t="shared" si="10"/>
        <v/>
      </c>
      <c r="K37" s="332" t="str">
        <f t="shared" si="11"/>
        <v/>
      </c>
      <c r="L37" s="351" t="str">
        <f t="shared" si="0"/>
        <v/>
      </c>
      <c r="M37" s="350" t="str">
        <f>IF(คุณลักษณะ!J37="","",คุณลักษณะ!J37)</f>
        <v/>
      </c>
      <c r="N37" s="9" t="str">
        <f>IF(คุณลักษณะ!K37="","",คุณลักษณะ!K37)</f>
        <v/>
      </c>
      <c r="O37" s="78" t="str">
        <f t="shared" si="12"/>
        <v/>
      </c>
      <c r="P37" s="332" t="str">
        <f t="shared" si="13"/>
        <v/>
      </c>
      <c r="Q37" s="351" t="str">
        <f t="shared" si="1"/>
        <v/>
      </c>
      <c r="R37" s="352" t="str">
        <f>IF(คุณลักษณะ!L37="","",คุณลักษณะ!L37)</f>
        <v/>
      </c>
      <c r="S37" s="78" t="str">
        <f t="shared" si="14"/>
        <v/>
      </c>
      <c r="T37" s="332" t="str">
        <f t="shared" si="15"/>
        <v/>
      </c>
      <c r="U37" s="351" t="str">
        <f t="shared" si="2"/>
        <v/>
      </c>
      <c r="V37" s="347" t="str">
        <f>IF(คุณลักษณะ!M37="","",คุณลักษณะ!M37)</f>
        <v/>
      </c>
      <c r="W37" s="11" t="str">
        <f>IF(คุณลักษณะ!N37="","",คุณลักษณะ!N37)</f>
        <v/>
      </c>
      <c r="X37" s="78" t="str">
        <f t="shared" si="16"/>
        <v/>
      </c>
      <c r="Y37" s="61" t="str">
        <f t="shared" si="17"/>
        <v/>
      </c>
      <c r="Z37" s="353" t="str">
        <f t="shared" si="3"/>
        <v/>
      </c>
      <c r="AA37" s="352" t="str">
        <f>IF(คุณลักษณะ!O37="","",คุณลักษณะ!O37)</f>
        <v/>
      </c>
      <c r="AB37" s="11" t="str">
        <f>IF(คุณลักษณะ!P37="","",คุณลักษณะ!P37)</f>
        <v/>
      </c>
      <c r="AC37" s="78" t="str">
        <f t="shared" si="18"/>
        <v/>
      </c>
      <c r="AD37" s="332" t="str">
        <f t="shared" si="19"/>
        <v/>
      </c>
      <c r="AE37" s="351" t="str">
        <f t="shared" si="4"/>
        <v/>
      </c>
      <c r="AF37" s="352" t="str">
        <f>IF(คุณลักษณะ!Q37="","",คุณลักษณะ!Q37)</f>
        <v/>
      </c>
      <c r="AG37" s="11" t="str">
        <f>IF(คุณลักษณะ!R37="","",คุณลักษณะ!R37)</f>
        <v/>
      </c>
      <c r="AH37" s="78" t="str">
        <f t="shared" si="20"/>
        <v/>
      </c>
      <c r="AI37" s="335" t="str">
        <f t="shared" si="21"/>
        <v/>
      </c>
      <c r="AJ37" s="351" t="str">
        <f t="shared" si="5"/>
        <v/>
      </c>
      <c r="AK37" s="352" t="str">
        <f>IF(คุณลักษณะ!S37="","",คุณลักษณะ!S37)</f>
        <v/>
      </c>
      <c r="AL37" s="11" t="str">
        <f>IF(คุณลักษณะ!T37="","",คุณลักษณะ!T37)</f>
        <v/>
      </c>
      <c r="AM37" s="11" t="str">
        <f>IF(คุณลักษณะ!U37="","",คุณลักษณะ!U37)</f>
        <v/>
      </c>
      <c r="AN37" s="78" t="str">
        <f t="shared" si="22"/>
        <v/>
      </c>
      <c r="AO37" s="335" t="str">
        <f t="shared" si="23"/>
        <v/>
      </c>
      <c r="AP37" s="351" t="str">
        <f t="shared" si="6"/>
        <v/>
      </c>
      <c r="AQ37" s="352" t="str">
        <f>IF(คุณลักษณะ!V37="","",คุณลักษณะ!V37)</f>
        <v/>
      </c>
      <c r="AR37" s="11" t="str">
        <f>IF(คุณลักษณะ!W37="","",คุณลักษณะ!W37)</f>
        <v/>
      </c>
      <c r="AS37" s="78" t="str">
        <f t="shared" si="26"/>
        <v/>
      </c>
      <c r="AT37" s="478" t="str">
        <f t="shared" si="24"/>
        <v/>
      </c>
      <c r="AU37" s="351" t="str">
        <f t="shared" si="7"/>
        <v/>
      </c>
      <c r="AV37" s="496" t="str">
        <f t="shared" si="25"/>
        <v/>
      </c>
      <c r="AW37" s="66" t="str">
        <f>IF(OR(นักเรียน!Q37="ออก",AV37=""),"",ROUND(AV37/$AV$5*$AW$5,0))</f>
        <v/>
      </c>
      <c r="AX37" s="489" t="str">
        <f t="shared" si="8"/>
        <v/>
      </c>
      <c r="AY37" s="340" t="str">
        <f t="shared" si="9"/>
        <v/>
      </c>
      <c r="AZ37" s="9" t="str">
        <f>IF(คุณลักษณะ!AB37="","",คุณลักษณะ!AB37)</f>
        <v/>
      </c>
      <c r="BA37" s="46"/>
      <c r="BB37" s="115"/>
      <c r="BC37" s="115"/>
      <c r="BD37" s="115"/>
      <c r="BE37" s="115"/>
    </row>
    <row r="38" spans="1:57" ht="15.75" customHeight="1" x14ac:dyDescent="0.5">
      <c r="A38" s="115"/>
      <c r="B38" s="62">
        <v>33</v>
      </c>
      <c r="C38" s="297" t="str">
        <f>IF(นักเรียน!C38="","",นักเรียน!C38)</f>
        <v/>
      </c>
      <c r="D38" s="646" t="str">
        <f>IF(นักเรียน!E38="","",นักเรียน!E38)</f>
        <v/>
      </c>
      <c r="E38" s="647"/>
      <c r="F38" s="350" t="str">
        <f>IF(คุณลักษณะ!F38="","",คุณลักษณะ!F38)</f>
        <v/>
      </c>
      <c r="G38" s="9" t="str">
        <f>IF(คุณลักษณะ!G38="","",คุณลักษณะ!G38)</f>
        <v/>
      </c>
      <c r="H38" s="9" t="str">
        <f>IF(คุณลักษณะ!H38="","",คุณลักษณะ!H38)</f>
        <v/>
      </c>
      <c r="I38" s="9" t="str">
        <f>IF(คุณลักษณะ!I38="","",คุณลักษณะ!I38)</f>
        <v/>
      </c>
      <c r="J38" s="69" t="str">
        <f t="shared" si="10"/>
        <v/>
      </c>
      <c r="K38" s="332" t="str">
        <f t="shared" si="11"/>
        <v/>
      </c>
      <c r="L38" s="351" t="str">
        <f t="shared" si="0"/>
        <v/>
      </c>
      <c r="M38" s="350" t="str">
        <f>IF(คุณลักษณะ!J38="","",คุณลักษณะ!J38)</f>
        <v/>
      </c>
      <c r="N38" s="9" t="str">
        <f>IF(คุณลักษณะ!K38="","",คุณลักษณะ!K38)</f>
        <v/>
      </c>
      <c r="O38" s="78" t="str">
        <f t="shared" si="12"/>
        <v/>
      </c>
      <c r="P38" s="332" t="str">
        <f t="shared" si="13"/>
        <v/>
      </c>
      <c r="Q38" s="351" t="str">
        <f t="shared" si="1"/>
        <v/>
      </c>
      <c r="R38" s="352" t="str">
        <f>IF(คุณลักษณะ!L38="","",คุณลักษณะ!L38)</f>
        <v/>
      </c>
      <c r="S38" s="78" t="str">
        <f t="shared" si="14"/>
        <v/>
      </c>
      <c r="T38" s="332" t="str">
        <f t="shared" si="15"/>
        <v/>
      </c>
      <c r="U38" s="351" t="str">
        <f t="shared" si="2"/>
        <v/>
      </c>
      <c r="V38" s="347" t="str">
        <f>IF(คุณลักษณะ!M38="","",คุณลักษณะ!M38)</f>
        <v/>
      </c>
      <c r="W38" s="11" t="str">
        <f>IF(คุณลักษณะ!N38="","",คุณลักษณะ!N38)</f>
        <v/>
      </c>
      <c r="X38" s="78" t="str">
        <f t="shared" si="16"/>
        <v/>
      </c>
      <c r="Y38" s="61" t="str">
        <f t="shared" si="17"/>
        <v/>
      </c>
      <c r="Z38" s="353" t="str">
        <f t="shared" si="3"/>
        <v/>
      </c>
      <c r="AA38" s="352" t="str">
        <f>IF(คุณลักษณะ!O38="","",คุณลักษณะ!O38)</f>
        <v/>
      </c>
      <c r="AB38" s="11" t="str">
        <f>IF(คุณลักษณะ!P38="","",คุณลักษณะ!P38)</f>
        <v/>
      </c>
      <c r="AC38" s="78" t="str">
        <f t="shared" si="18"/>
        <v/>
      </c>
      <c r="AD38" s="332" t="str">
        <f t="shared" si="19"/>
        <v/>
      </c>
      <c r="AE38" s="351" t="str">
        <f t="shared" si="4"/>
        <v/>
      </c>
      <c r="AF38" s="352" t="str">
        <f>IF(คุณลักษณะ!Q38="","",คุณลักษณะ!Q38)</f>
        <v/>
      </c>
      <c r="AG38" s="11" t="str">
        <f>IF(คุณลักษณะ!R38="","",คุณลักษณะ!R38)</f>
        <v/>
      </c>
      <c r="AH38" s="78" t="str">
        <f t="shared" si="20"/>
        <v/>
      </c>
      <c r="AI38" s="335" t="str">
        <f t="shared" si="21"/>
        <v/>
      </c>
      <c r="AJ38" s="351" t="str">
        <f t="shared" si="5"/>
        <v/>
      </c>
      <c r="AK38" s="352" t="str">
        <f>IF(คุณลักษณะ!S38="","",คุณลักษณะ!S38)</f>
        <v/>
      </c>
      <c r="AL38" s="11" t="str">
        <f>IF(คุณลักษณะ!T38="","",คุณลักษณะ!T38)</f>
        <v/>
      </c>
      <c r="AM38" s="11" t="str">
        <f>IF(คุณลักษณะ!U38="","",คุณลักษณะ!U38)</f>
        <v/>
      </c>
      <c r="AN38" s="78" t="str">
        <f t="shared" si="22"/>
        <v/>
      </c>
      <c r="AO38" s="335" t="str">
        <f t="shared" si="23"/>
        <v/>
      </c>
      <c r="AP38" s="351" t="str">
        <f t="shared" si="6"/>
        <v/>
      </c>
      <c r="AQ38" s="352" t="str">
        <f>IF(คุณลักษณะ!V38="","",คุณลักษณะ!V38)</f>
        <v/>
      </c>
      <c r="AR38" s="11" t="str">
        <f>IF(คุณลักษณะ!W38="","",คุณลักษณะ!W38)</f>
        <v/>
      </c>
      <c r="AS38" s="78" t="str">
        <f t="shared" si="26"/>
        <v/>
      </c>
      <c r="AT38" s="478" t="str">
        <f t="shared" si="24"/>
        <v/>
      </c>
      <c r="AU38" s="351" t="str">
        <f t="shared" si="7"/>
        <v/>
      </c>
      <c r="AV38" s="496" t="str">
        <f t="shared" si="25"/>
        <v/>
      </c>
      <c r="AW38" s="66" t="str">
        <f>IF(OR(นักเรียน!Q38="ออก",AV38=""),"",ROUND(AV38/$AV$5*$AW$5,0))</f>
        <v/>
      </c>
      <c r="AX38" s="489" t="str">
        <f t="shared" si="8"/>
        <v/>
      </c>
      <c r="AY38" s="340" t="str">
        <f t="shared" si="9"/>
        <v/>
      </c>
      <c r="AZ38" s="9" t="str">
        <f>IF(คุณลักษณะ!AB38="","",คุณลักษณะ!AB38)</f>
        <v/>
      </c>
      <c r="BA38" s="46"/>
      <c r="BB38" s="115"/>
      <c r="BC38" s="115"/>
      <c r="BD38" s="115"/>
      <c r="BE38" s="115"/>
    </row>
    <row r="39" spans="1:57" ht="15.75" customHeight="1" x14ac:dyDescent="0.5">
      <c r="A39" s="115"/>
      <c r="B39" s="62">
        <v>34</v>
      </c>
      <c r="C39" s="297" t="str">
        <f>IF(นักเรียน!C39="","",นักเรียน!C39)</f>
        <v/>
      </c>
      <c r="D39" s="646" t="str">
        <f>IF(นักเรียน!E39="","",นักเรียน!E39)</f>
        <v/>
      </c>
      <c r="E39" s="647"/>
      <c r="F39" s="350" t="str">
        <f>IF(คุณลักษณะ!F39="","",คุณลักษณะ!F39)</f>
        <v/>
      </c>
      <c r="G39" s="9" t="str">
        <f>IF(คุณลักษณะ!G39="","",คุณลักษณะ!G39)</f>
        <v/>
      </c>
      <c r="H39" s="9" t="str">
        <f>IF(คุณลักษณะ!H39="","",คุณลักษณะ!H39)</f>
        <v/>
      </c>
      <c r="I39" s="9" t="str">
        <f>IF(คุณลักษณะ!I39="","",คุณลักษณะ!I39)</f>
        <v/>
      </c>
      <c r="J39" s="69" t="str">
        <f t="shared" si="10"/>
        <v/>
      </c>
      <c r="K39" s="332" t="str">
        <f t="shared" si="11"/>
        <v/>
      </c>
      <c r="L39" s="351" t="str">
        <f t="shared" si="0"/>
        <v/>
      </c>
      <c r="M39" s="350" t="str">
        <f>IF(คุณลักษณะ!J39="","",คุณลักษณะ!J39)</f>
        <v/>
      </c>
      <c r="N39" s="9" t="str">
        <f>IF(คุณลักษณะ!K39="","",คุณลักษณะ!K39)</f>
        <v/>
      </c>
      <c r="O39" s="78" t="str">
        <f t="shared" si="12"/>
        <v/>
      </c>
      <c r="P39" s="332" t="str">
        <f t="shared" si="13"/>
        <v/>
      </c>
      <c r="Q39" s="351" t="str">
        <f t="shared" si="1"/>
        <v/>
      </c>
      <c r="R39" s="352" t="str">
        <f>IF(คุณลักษณะ!L39="","",คุณลักษณะ!L39)</f>
        <v/>
      </c>
      <c r="S39" s="78" t="str">
        <f t="shared" si="14"/>
        <v/>
      </c>
      <c r="T39" s="332" t="str">
        <f t="shared" si="15"/>
        <v/>
      </c>
      <c r="U39" s="351" t="str">
        <f t="shared" si="2"/>
        <v/>
      </c>
      <c r="V39" s="347" t="str">
        <f>IF(คุณลักษณะ!M39="","",คุณลักษณะ!M39)</f>
        <v/>
      </c>
      <c r="W39" s="11" t="str">
        <f>IF(คุณลักษณะ!N39="","",คุณลักษณะ!N39)</f>
        <v/>
      </c>
      <c r="X39" s="78" t="str">
        <f t="shared" si="16"/>
        <v/>
      </c>
      <c r="Y39" s="61" t="str">
        <f t="shared" si="17"/>
        <v/>
      </c>
      <c r="Z39" s="353" t="str">
        <f t="shared" si="3"/>
        <v/>
      </c>
      <c r="AA39" s="352" t="str">
        <f>IF(คุณลักษณะ!O39="","",คุณลักษณะ!O39)</f>
        <v/>
      </c>
      <c r="AB39" s="11" t="str">
        <f>IF(คุณลักษณะ!P39="","",คุณลักษณะ!P39)</f>
        <v/>
      </c>
      <c r="AC39" s="78" t="str">
        <f t="shared" si="18"/>
        <v/>
      </c>
      <c r="AD39" s="332" t="str">
        <f t="shared" si="19"/>
        <v/>
      </c>
      <c r="AE39" s="351" t="str">
        <f t="shared" si="4"/>
        <v/>
      </c>
      <c r="AF39" s="352" t="str">
        <f>IF(คุณลักษณะ!Q39="","",คุณลักษณะ!Q39)</f>
        <v/>
      </c>
      <c r="AG39" s="11" t="str">
        <f>IF(คุณลักษณะ!R39="","",คุณลักษณะ!R39)</f>
        <v/>
      </c>
      <c r="AH39" s="78" t="str">
        <f t="shared" si="20"/>
        <v/>
      </c>
      <c r="AI39" s="335" t="str">
        <f t="shared" si="21"/>
        <v/>
      </c>
      <c r="AJ39" s="351" t="str">
        <f t="shared" si="5"/>
        <v/>
      </c>
      <c r="AK39" s="352" t="str">
        <f>IF(คุณลักษณะ!S39="","",คุณลักษณะ!S39)</f>
        <v/>
      </c>
      <c r="AL39" s="11" t="str">
        <f>IF(คุณลักษณะ!T39="","",คุณลักษณะ!T39)</f>
        <v/>
      </c>
      <c r="AM39" s="11" t="str">
        <f>IF(คุณลักษณะ!U39="","",คุณลักษณะ!U39)</f>
        <v/>
      </c>
      <c r="AN39" s="78" t="str">
        <f t="shared" si="22"/>
        <v/>
      </c>
      <c r="AO39" s="335" t="str">
        <f t="shared" si="23"/>
        <v/>
      </c>
      <c r="AP39" s="351" t="str">
        <f t="shared" si="6"/>
        <v/>
      </c>
      <c r="AQ39" s="352" t="str">
        <f>IF(คุณลักษณะ!V39="","",คุณลักษณะ!V39)</f>
        <v/>
      </c>
      <c r="AR39" s="11" t="str">
        <f>IF(คุณลักษณะ!W39="","",คุณลักษณะ!W39)</f>
        <v/>
      </c>
      <c r="AS39" s="78" t="str">
        <f t="shared" si="26"/>
        <v/>
      </c>
      <c r="AT39" s="478" t="str">
        <f t="shared" si="24"/>
        <v/>
      </c>
      <c r="AU39" s="351" t="str">
        <f t="shared" si="7"/>
        <v/>
      </c>
      <c r="AV39" s="496" t="str">
        <f t="shared" si="25"/>
        <v/>
      </c>
      <c r="AW39" s="66" t="str">
        <f>IF(OR(นักเรียน!Q39="ออก",AV39=""),"",ROUND(AV39/$AV$5*$AW$5,0))</f>
        <v/>
      </c>
      <c r="AX39" s="489" t="str">
        <f t="shared" si="8"/>
        <v/>
      </c>
      <c r="AY39" s="340" t="str">
        <f t="shared" si="9"/>
        <v/>
      </c>
      <c r="AZ39" s="9" t="str">
        <f>IF(คุณลักษณะ!AB39="","",คุณลักษณะ!AB39)</f>
        <v/>
      </c>
      <c r="BA39" s="46"/>
      <c r="BB39" s="115"/>
      <c r="BC39" s="115"/>
      <c r="BD39" s="115"/>
      <c r="BE39" s="115"/>
    </row>
    <row r="40" spans="1:57" ht="15.75" customHeight="1" x14ac:dyDescent="0.5">
      <c r="A40" s="115"/>
      <c r="B40" s="62">
        <v>35</v>
      </c>
      <c r="C40" s="297" t="str">
        <f>IF(นักเรียน!C40="","",นักเรียน!C40)</f>
        <v/>
      </c>
      <c r="D40" s="646" t="str">
        <f>IF(นักเรียน!E40="","",นักเรียน!E40)</f>
        <v/>
      </c>
      <c r="E40" s="647"/>
      <c r="F40" s="350" t="str">
        <f>IF(คุณลักษณะ!F40="","",คุณลักษณะ!F40)</f>
        <v/>
      </c>
      <c r="G40" s="9" t="str">
        <f>IF(คุณลักษณะ!G40="","",คุณลักษณะ!G40)</f>
        <v/>
      </c>
      <c r="H40" s="9" t="str">
        <f>IF(คุณลักษณะ!H40="","",คุณลักษณะ!H40)</f>
        <v/>
      </c>
      <c r="I40" s="9" t="str">
        <f>IF(คุณลักษณะ!I40="","",คุณลักษณะ!I40)</f>
        <v/>
      </c>
      <c r="J40" s="69" t="str">
        <f t="shared" si="10"/>
        <v/>
      </c>
      <c r="K40" s="332" t="str">
        <f t="shared" si="11"/>
        <v/>
      </c>
      <c r="L40" s="351" t="str">
        <f t="shared" si="0"/>
        <v/>
      </c>
      <c r="M40" s="350" t="str">
        <f>IF(คุณลักษณะ!J40="","",คุณลักษณะ!J40)</f>
        <v/>
      </c>
      <c r="N40" s="9" t="str">
        <f>IF(คุณลักษณะ!K40="","",คุณลักษณะ!K40)</f>
        <v/>
      </c>
      <c r="O40" s="78" t="str">
        <f t="shared" si="12"/>
        <v/>
      </c>
      <c r="P40" s="332" t="str">
        <f t="shared" si="13"/>
        <v/>
      </c>
      <c r="Q40" s="351" t="str">
        <f t="shared" si="1"/>
        <v/>
      </c>
      <c r="R40" s="352" t="str">
        <f>IF(คุณลักษณะ!L40="","",คุณลักษณะ!L40)</f>
        <v/>
      </c>
      <c r="S40" s="78" t="str">
        <f t="shared" si="14"/>
        <v/>
      </c>
      <c r="T40" s="332" t="str">
        <f t="shared" si="15"/>
        <v/>
      </c>
      <c r="U40" s="351" t="str">
        <f t="shared" si="2"/>
        <v/>
      </c>
      <c r="V40" s="347" t="str">
        <f>IF(คุณลักษณะ!M40="","",คุณลักษณะ!M40)</f>
        <v/>
      </c>
      <c r="W40" s="11" t="str">
        <f>IF(คุณลักษณะ!N40="","",คุณลักษณะ!N40)</f>
        <v/>
      </c>
      <c r="X40" s="78" t="str">
        <f t="shared" si="16"/>
        <v/>
      </c>
      <c r="Y40" s="61" t="str">
        <f t="shared" si="17"/>
        <v/>
      </c>
      <c r="Z40" s="353" t="str">
        <f t="shared" si="3"/>
        <v/>
      </c>
      <c r="AA40" s="352" t="str">
        <f>IF(คุณลักษณะ!O40="","",คุณลักษณะ!O40)</f>
        <v/>
      </c>
      <c r="AB40" s="11" t="str">
        <f>IF(คุณลักษณะ!P40="","",คุณลักษณะ!P40)</f>
        <v/>
      </c>
      <c r="AC40" s="78" t="str">
        <f t="shared" si="18"/>
        <v/>
      </c>
      <c r="AD40" s="332" t="str">
        <f t="shared" si="19"/>
        <v/>
      </c>
      <c r="AE40" s="351" t="str">
        <f t="shared" si="4"/>
        <v/>
      </c>
      <c r="AF40" s="352" t="str">
        <f>IF(คุณลักษณะ!Q40="","",คุณลักษณะ!Q40)</f>
        <v/>
      </c>
      <c r="AG40" s="11" t="str">
        <f>IF(คุณลักษณะ!R40="","",คุณลักษณะ!R40)</f>
        <v/>
      </c>
      <c r="AH40" s="78" t="str">
        <f t="shared" si="20"/>
        <v/>
      </c>
      <c r="AI40" s="335" t="str">
        <f t="shared" si="21"/>
        <v/>
      </c>
      <c r="AJ40" s="351" t="str">
        <f t="shared" si="5"/>
        <v/>
      </c>
      <c r="AK40" s="352" t="str">
        <f>IF(คุณลักษณะ!S40="","",คุณลักษณะ!S40)</f>
        <v/>
      </c>
      <c r="AL40" s="11" t="str">
        <f>IF(คุณลักษณะ!T40="","",คุณลักษณะ!T40)</f>
        <v/>
      </c>
      <c r="AM40" s="11" t="str">
        <f>IF(คุณลักษณะ!U40="","",คุณลักษณะ!U40)</f>
        <v/>
      </c>
      <c r="AN40" s="78" t="str">
        <f t="shared" si="22"/>
        <v/>
      </c>
      <c r="AO40" s="335" t="str">
        <f t="shared" si="23"/>
        <v/>
      </c>
      <c r="AP40" s="351" t="str">
        <f t="shared" si="6"/>
        <v/>
      </c>
      <c r="AQ40" s="352" t="str">
        <f>IF(คุณลักษณะ!V40="","",คุณลักษณะ!V40)</f>
        <v/>
      </c>
      <c r="AR40" s="11" t="str">
        <f>IF(คุณลักษณะ!W40="","",คุณลักษณะ!W40)</f>
        <v/>
      </c>
      <c r="AS40" s="78" t="str">
        <f t="shared" si="26"/>
        <v/>
      </c>
      <c r="AT40" s="478" t="str">
        <f t="shared" si="24"/>
        <v/>
      </c>
      <c r="AU40" s="351" t="str">
        <f t="shared" si="7"/>
        <v/>
      </c>
      <c r="AV40" s="496" t="str">
        <f t="shared" si="25"/>
        <v/>
      </c>
      <c r="AW40" s="66" t="str">
        <f>IF(OR(นักเรียน!Q40="ออก",AV40=""),"",ROUND(AV40/$AV$5*$AW$5,0))</f>
        <v/>
      </c>
      <c r="AX40" s="489" t="str">
        <f t="shared" si="8"/>
        <v/>
      </c>
      <c r="AY40" s="340" t="str">
        <f t="shared" si="9"/>
        <v/>
      </c>
      <c r="AZ40" s="9" t="str">
        <f>IF(คุณลักษณะ!AB40="","",คุณลักษณะ!AB40)</f>
        <v/>
      </c>
      <c r="BA40" s="46"/>
      <c r="BB40" s="115"/>
      <c r="BC40" s="115"/>
      <c r="BD40" s="115"/>
      <c r="BE40" s="115"/>
    </row>
    <row r="41" spans="1:57" ht="15.75" customHeight="1" x14ac:dyDescent="0.5">
      <c r="A41" s="115"/>
      <c r="B41" s="62">
        <v>36</v>
      </c>
      <c r="C41" s="297" t="str">
        <f>IF(นักเรียน!C41="","",นักเรียน!C41)</f>
        <v/>
      </c>
      <c r="D41" s="646" t="str">
        <f>IF(นักเรียน!E41="","",นักเรียน!E41)</f>
        <v/>
      </c>
      <c r="E41" s="647"/>
      <c r="F41" s="350" t="str">
        <f>IF(คุณลักษณะ!F41="","",คุณลักษณะ!F41)</f>
        <v/>
      </c>
      <c r="G41" s="9" t="str">
        <f>IF(คุณลักษณะ!G41="","",คุณลักษณะ!G41)</f>
        <v/>
      </c>
      <c r="H41" s="9" t="str">
        <f>IF(คุณลักษณะ!H41="","",คุณลักษณะ!H41)</f>
        <v/>
      </c>
      <c r="I41" s="9" t="str">
        <f>IF(คุณลักษณะ!I41="","",คุณลักษณะ!I41)</f>
        <v/>
      </c>
      <c r="J41" s="69" t="str">
        <f t="shared" si="10"/>
        <v/>
      </c>
      <c r="K41" s="332" t="str">
        <f t="shared" si="11"/>
        <v/>
      </c>
      <c r="L41" s="351" t="str">
        <f t="shared" si="0"/>
        <v/>
      </c>
      <c r="M41" s="350" t="str">
        <f>IF(คุณลักษณะ!J41="","",คุณลักษณะ!J41)</f>
        <v/>
      </c>
      <c r="N41" s="9" t="str">
        <f>IF(คุณลักษณะ!K41="","",คุณลักษณะ!K41)</f>
        <v/>
      </c>
      <c r="O41" s="78" t="str">
        <f t="shared" si="12"/>
        <v/>
      </c>
      <c r="P41" s="332" t="str">
        <f t="shared" si="13"/>
        <v/>
      </c>
      <c r="Q41" s="351" t="str">
        <f t="shared" si="1"/>
        <v/>
      </c>
      <c r="R41" s="352" t="str">
        <f>IF(คุณลักษณะ!L41="","",คุณลักษณะ!L41)</f>
        <v/>
      </c>
      <c r="S41" s="78" t="str">
        <f t="shared" si="14"/>
        <v/>
      </c>
      <c r="T41" s="332" t="str">
        <f t="shared" si="15"/>
        <v/>
      </c>
      <c r="U41" s="351" t="str">
        <f t="shared" si="2"/>
        <v/>
      </c>
      <c r="V41" s="347" t="str">
        <f>IF(คุณลักษณะ!M41="","",คุณลักษณะ!M41)</f>
        <v/>
      </c>
      <c r="W41" s="11" t="str">
        <f>IF(คุณลักษณะ!N41="","",คุณลักษณะ!N41)</f>
        <v/>
      </c>
      <c r="X41" s="78" t="str">
        <f t="shared" si="16"/>
        <v/>
      </c>
      <c r="Y41" s="61" t="str">
        <f t="shared" si="17"/>
        <v/>
      </c>
      <c r="Z41" s="353" t="str">
        <f t="shared" si="3"/>
        <v/>
      </c>
      <c r="AA41" s="352" t="str">
        <f>IF(คุณลักษณะ!O41="","",คุณลักษณะ!O41)</f>
        <v/>
      </c>
      <c r="AB41" s="11" t="str">
        <f>IF(คุณลักษณะ!P41="","",คุณลักษณะ!P41)</f>
        <v/>
      </c>
      <c r="AC41" s="78" t="str">
        <f t="shared" si="18"/>
        <v/>
      </c>
      <c r="AD41" s="332" t="str">
        <f t="shared" si="19"/>
        <v/>
      </c>
      <c r="AE41" s="351" t="str">
        <f t="shared" si="4"/>
        <v/>
      </c>
      <c r="AF41" s="352" t="str">
        <f>IF(คุณลักษณะ!Q41="","",คุณลักษณะ!Q41)</f>
        <v/>
      </c>
      <c r="AG41" s="11" t="str">
        <f>IF(คุณลักษณะ!R41="","",คุณลักษณะ!R41)</f>
        <v/>
      </c>
      <c r="AH41" s="78" t="str">
        <f t="shared" si="20"/>
        <v/>
      </c>
      <c r="AI41" s="335" t="str">
        <f t="shared" si="21"/>
        <v/>
      </c>
      <c r="AJ41" s="351" t="str">
        <f t="shared" si="5"/>
        <v/>
      </c>
      <c r="AK41" s="352" t="str">
        <f>IF(คุณลักษณะ!S41="","",คุณลักษณะ!S41)</f>
        <v/>
      </c>
      <c r="AL41" s="11" t="str">
        <f>IF(คุณลักษณะ!T41="","",คุณลักษณะ!T41)</f>
        <v/>
      </c>
      <c r="AM41" s="11" t="str">
        <f>IF(คุณลักษณะ!U41="","",คุณลักษณะ!U41)</f>
        <v/>
      </c>
      <c r="AN41" s="78" t="str">
        <f t="shared" si="22"/>
        <v/>
      </c>
      <c r="AO41" s="335" t="str">
        <f t="shared" si="23"/>
        <v/>
      </c>
      <c r="AP41" s="351" t="str">
        <f t="shared" si="6"/>
        <v/>
      </c>
      <c r="AQ41" s="352" t="str">
        <f>IF(คุณลักษณะ!V41="","",คุณลักษณะ!V41)</f>
        <v/>
      </c>
      <c r="AR41" s="11" t="str">
        <f>IF(คุณลักษณะ!W41="","",คุณลักษณะ!W41)</f>
        <v/>
      </c>
      <c r="AS41" s="78" t="str">
        <f t="shared" si="26"/>
        <v/>
      </c>
      <c r="AT41" s="478" t="str">
        <f t="shared" si="24"/>
        <v/>
      </c>
      <c r="AU41" s="351" t="str">
        <f t="shared" si="7"/>
        <v/>
      </c>
      <c r="AV41" s="496" t="str">
        <f t="shared" si="25"/>
        <v/>
      </c>
      <c r="AW41" s="66" t="str">
        <f>IF(OR(นักเรียน!Q41="ออก",AV41=""),"",ROUND(AV41/$AV$5*$AW$5,0))</f>
        <v/>
      </c>
      <c r="AX41" s="489" t="str">
        <f t="shared" si="8"/>
        <v/>
      </c>
      <c r="AY41" s="340" t="str">
        <f t="shared" si="9"/>
        <v/>
      </c>
      <c r="AZ41" s="9" t="str">
        <f>IF(คุณลักษณะ!AB41="","",คุณลักษณะ!AB41)</f>
        <v/>
      </c>
      <c r="BA41" s="46"/>
      <c r="BB41" s="115"/>
      <c r="BC41" s="115"/>
      <c r="BD41" s="115"/>
      <c r="BE41" s="115"/>
    </row>
    <row r="42" spans="1:57" ht="15.75" customHeight="1" x14ac:dyDescent="0.5">
      <c r="A42" s="115"/>
      <c r="B42" s="62">
        <v>37</v>
      </c>
      <c r="C42" s="297" t="str">
        <f>IF(นักเรียน!C42="","",นักเรียน!C42)</f>
        <v/>
      </c>
      <c r="D42" s="646" t="str">
        <f>IF(นักเรียน!E42="","",นักเรียน!E42)</f>
        <v/>
      </c>
      <c r="E42" s="647"/>
      <c r="F42" s="350" t="str">
        <f>IF(คุณลักษณะ!F42="","",คุณลักษณะ!F42)</f>
        <v/>
      </c>
      <c r="G42" s="9" t="str">
        <f>IF(คุณลักษณะ!G42="","",คุณลักษณะ!G42)</f>
        <v/>
      </c>
      <c r="H42" s="9" t="str">
        <f>IF(คุณลักษณะ!H42="","",คุณลักษณะ!H42)</f>
        <v/>
      </c>
      <c r="I42" s="9" t="str">
        <f>IF(คุณลักษณะ!I42="","",คุณลักษณะ!I42)</f>
        <v/>
      </c>
      <c r="J42" s="69" t="str">
        <f t="shared" si="10"/>
        <v/>
      </c>
      <c r="K42" s="332" t="str">
        <f t="shared" si="11"/>
        <v/>
      </c>
      <c r="L42" s="351" t="str">
        <f t="shared" si="0"/>
        <v/>
      </c>
      <c r="M42" s="350" t="str">
        <f>IF(คุณลักษณะ!J42="","",คุณลักษณะ!J42)</f>
        <v/>
      </c>
      <c r="N42" s="9" t="str">
        <f>IF(คุณลักษณะ!K42="","",คุณลักษณะ!K42)</f>
        <v/>
      </c>
      <c r="O42" s="78" t="str">
        <f t="shared" si="12"/>
        <v/>
      </c>
      <c r="P42" s="332" t="str">
        <f t="shared" si="13"/>
        <v/>
      </c>
      <c r="Q42" s="351" t="str">
        <f t="shared" si="1"/>
        <v/>
      </c>
      <c r="R42" s="352" t="str">
        <f>IF(คุณลักษณะ!L42="","",คุณลักษณะ!L42)</f>
        <v/>
      </c>
      <c r="S42" s="78" t="str">
        <f t="shared" si="14"/>
        <v/>
      </c>
      <c r="T42" s="332" t="str">
        <f t="shared" si="15"/>
        <v/>
      </c>
      <c r="U42" s="351" t="str">
        <f t="shared" si="2"/>
        <v/>
      </c>
      <c r="V42" s="347" t="str">
        <f>IF(คุณลักษณะ!M42="","",คุณลักษณะ!M42)</f>
        <v/>
      </c>
      <c r="W42" s="11" t="str">
        <f>IF(คุณลักษณะ!N42="","",คุณลักษณะ!N42)</f>
        <v/>
      </c>
      <c r="X42" s="78" t="str">
        <f t="shared" si="16"/>
        <v/>
      </c>
      <c r="Y42" s="61" t="str">
        <f t="shared" si="17"/>
        <v/>
      </c>
      <c r="Z42" s="353" t="str">
        <f t="shared" si="3"/>
        <v/>
      </c>
      <c r="AA42" s="352" t="str">
        <f>IF(คุณลักษณะ!O42="","",คุณลักษณะ!O42)</f>
        <v/>
      </c>
      <c r="AB42" s="11" t="str">
        <f>IF(คุณลักษณะ!P42="","",คุณลักษณะ!P42)</f>
        <v/>
      </c>
      <c r="AC42" s="78" t="str">
        <f t="shared" si="18"/>
        <v/>
      </c>
      <c r="AD42" s="332" t="str">
        <f t="shared" si="19"/>
        <v/>
      </c>
      <c r="AE42" s="351" t="str">
        <f t="shared" si="4"/>
        <v/>
      </c>
      <c r="AF42" s="352" t="str">
        <f>IF(คุณลักษณะ!Q42="","",คุณลักษณะ!Q42)</f>
        <v/>
      </c>
      <c r="AG42" s="11" t="str">
        <f>IF(คุณลักษณะ!R42="","",คุณลักษณะ!R42)</f>
        <v/>
      </c>
      <c r="AH42" s="78" t="str">
        <f t="shared" si="20"/>
        <v/>
      </c>
      <c r="AI42" s="335" t="str">
        <f t="shared" si="21"/>
        <v/>
      </c>
      <c r="AJ42" s="351" t="str">
        <f t="shared" si="5"/>
        <v/>
      </c>
      <c r="AK42" s="352" t="str">
        <f>IF(คุณลักษณะ!S42="","",คุณลักษณะ!S42)</f>
        <v/>
      </c>
      <c r="AL42" s="11" t="str">
        <f>IF(คุณลักษณะ!T42="","",คุณลักษณะ!T42)</f>
        <v/>
      </c>
      <c r="AM42" s="11" t="str">
        <f>IF(คุณลักษณะ!U42="","",คุณลักษณะ!U42)</f>
        <v/>
      </c>
      <c r="AN42" s="78" t="str">
        <f t="shared" si="22"/>
        <v/>
      </c>
      <c r="AO42" s="335" t="str">
        <f t="shared" si="23"/>
        <v/>
      </c>
      <c r="AP42" s="351" t="str">
        <f t="shared" si="6"/>
        <v/>
      </c>
      <c r="AQ42" s="352" t="str">
        <f>IF(คุณลักษณะ!V42="","",คุณลักษณะ!V42)</f>
        <v/>
      </c>
      <c r="AR42" s="11" t="str">
        <f>IF(คุณลักษณะ!W42="","",คุณลักษณะ!W42)</f>
        <v/>
      </c>
      <c r="AS42" s="78" t="str">
        <f t="shared" si="26"/>
        <v/>
      </c>
      <c r="AT42" s="478" t="str">
        <f t="shared" si="24"/>
        <v/>
      </c>
      <c r="AU42" s="351" t="str">
        <f t="shared" si="7"/>
        <v/>
      </c>
      <c r="AV42" s="496" t="str">
        <f t="shared" si="25"/>
        <v/>
      </c>
      <c r="AW42" s="66" t="str">
        <f>IF(OR(นักเรียน!Q42="ออก",AV42=""),"",ROUND(AV42/$AV$5*$AW$5,0))</f>
        <v/>
      </c>
      <c r="AX42" s="489" t="str">
        <f t="shared" si="8"/>
        <v/>
      </c>
      <c r="AY42" s="340" t="str">
        <f t="shared" si="9"/>
        <v/>
      </c>
      <c r="AZ42" s="9" t="str">
        <f>IF(คุณลักษณะ!AB42="","",คุณลักษณะ!AB42)</f>
        <v/>
      </c>
      <c r="BA42" s="46"/>
      <c r="BB42" s="115"/>
      <c r="BC42" s="115"/>
      <c r="BD42" s="115"/>
      <c r="BE42" s="115"/>
    </row>
    <row r="43" spans="1:57" ht="15.75" customHeight="1" x14ac:dyDescent="0.5">
      <c r="A43" s="115"/>
      <c r="B43" s="62">
        <v>38</v>
      </c>
      <c r="C43" s="297" t="str">
        <f>IF(นักเรียน!C43="","",นักเรียน!C43)</f>
        <v/>
      </c>
      <c r="D43" s="646" t="str">
        <f>IF(นักเรียน!E43="","",นักเรียน!E43)</f>
        <v/>
      </c>
      <c r="E43" s="647"/>
      <c r="F43" s="350" t="str">
        <f>IF(คุณลักษณะ!F43="","",คุณลักษณะ!F43)</f>
        <v/>
      </c>
      <c r="G43" s="9" t="str">
        <f>IF(คุณลักษณะ!G43="","",คุณลักษณะ!G43)</f>
        <v/>
      </c>
      <c r="H43" s="9" t="str">
        <f>IF(คุณลักษณะ!H43="","",คุณลักษณะ!H43)</f>
        <v/>
      </c>
      <c r="I43" s="9" t="str">
        <f>IF(คุณลักษณะ!I43="","",คุณลักษณะ!I43)</f>
        <v/>
      </c>
      <c r="J43" s="69" t="str">
        <f t="shared" si="10"/>
        <v/>
      </c>
      <c r="K43" s="332" t="str">
        <f t="shared" si="11"/>
        <v/>
      </c>
      <c r="L43" s="351" t="str">
        <f t="shared" si="0"/>
        <v/>
      </c>
      <c r="M43" s="350" t="str">
        <f>IF(คุณลักษณะ!J43="","",คุณลักษณะ!J43)</f>
        <v/>
      </c>
      <c r="N43" s="9" t="str">
        <f>IF(คุณลักษณะ!K43="","",คุณลักษณะ!K43)</f>
        <v/>
      </c>
      <c r="O43" s="78" t="str">
        <f t="shared" si="12"/>
        <v/>
      </c>
      <c r="P43" s="332" t="str">
        <f t="shared" si="13"/>
        <v/>
      </c>
      <c r="Q43" s="351" t="str">
        <f t="shared" si="1"/>
        <v/>
      </c>
      <c r="R43" s="352" t="str">
        <f>IF(คุณลักษณะ!L43="","",คุณลักษณะ!L43)</f>
        <v/>
      </c>
      <c r="S43" s="78" t="str">
        <f t="shared" si="14"/>
        <v/>
      </c>
      <c r="T43" s="332" t="str">
        <f t="shared" si="15"/>
        <v/>
      </c>
      <c r="U43" s="351" t="str">
        <f t="shared" si="2"/>
        <v/>
      </c>
      <c r="V43" s="347" t="str">
        <f>IF(คุณลักษณะ!M43="","",คุณลักษณะ!M43)</f>
        <v/>
      </c>
      <c r="W43" s="11" t="str">
        <f>IF(คุณลักษณะ!N43="","",คุณลักษณะ!N43)</f>
        <v/>
      </c>
      <c r="X43" s="78" t="str">
        <f t="shared" si="16"/>
        <v/>
      </c>
      <c r="Y43" s="61" t="str">
        <f t="shared" si="17"/>
        <v/>
      </c>
      <c r="Z43" s="353" t="str">
        <f t="shared" si="3"/>
        <v/>
      </c>
      <c r="AA43" s="352" t="str">
        <f>IF(คุณลักษณะ!O43="","",คุณลักษณะ!O43)</f>
        <v/>
      </c>
      <c r="AB43" s="11" t="str">
        <f>IF(คุณลักษณะ!P43="","",คุณลักษณะ!P43)</f>
        <v/>
      </c>
      <c r="AC43" s="78" t="str">
        <f t="shared" si="18"/>
        <v/>
      </c>
      <c r="AD43" s="332" t="str">
        <f t="shared" si="19"/>
        <v/>
      </c>
      <c r="AE43" s="351" t="str">
        <f t="shared" si="4"/>
        <v/>
      </c>
      <c r="AF43" s="352" t="str">
        <f>IF(คุณลักษณะ!Q43="","",คุณลักษณะ!Q43)</f>
        <v/>
      </c>
      <c r="AG43" s="11" t="str">
        <f>IF(คุณลักษณะ!R43="","",คุณลักษณะ!R43)</f>
        <v/>
      </c>
      <c r="AH43" s="78" t="str">
        <f t="shared" si="20"/>
        <v/>
      </c>
      <c r="AI43" s="335" t="str">
        <f t="shared" si="21"/>
        <v/>
      </c>
      <c r="AJ43" s="351" t="str">
        <f t="shared" si="5"/>
        <v/>
      </c>
      <c r="AK43" s="352" t="str">
        <f>IF(คุณลักษณะ!S43="","",คุณลักษณะ!S43)</f>
        <v/>
      </c>
      <c r="AL43" s="11" t="str">
        <f>IF(คุณลักษณะ!T43="","",คุณลักษณะ!T43)</f>
        <v/>
      </c>
      <c r="AM43" s="11" t="str">
        <f>IF(คุณลักษณะ!U43="","",คุณลักษณะ!U43)</f>
        <v/>
      </c>
      <c r="AN43" s="78" t="str">
        <f t="shared" si="22"/>
        <v/>
      </c>
      <c r="AO43" s="335" t="str">
        <f t="shared" si="23"/>
        <v/>
      </c>
      <c r="AP43" s="351" t="str">
        <f t="shared" si="6"/>
        <v/>
      </c>
      <c r="AQ43" s="352" t="str">
        <f>IF(คุณลักษณะ!V43="","",คุณลักษณะ!V43)</f>
        <v/>
      </c>
      <c r="AR43" s="11" t="str">
        <f>IF(คุณลักษณะ!W43="","",คุณลักษณะ!W43)</f>
        <v/>
      </c>
      <c r="AS43" s="78" t="str">
        <f t="shared" si="26"/>
        <v/>
      </c>
      <c r="AT43" s="478" t="str">
        <f t="shared" si="24"/>
        <v/>
      </c>
      <c r="AU43" s="351" t="str">
        <f t="shared" si="7"/>
        <v/>
      </c>
      <c r="AV43" s="496" t="str">
        <f t="shared" si="25"/>
        <v/>
      </c>
      <c r="AW43" s="66" t="str">
        <f>IF(OR(นักเรียน!Q43="ออก",AV43=""),"",ROUND(AV43/$AV$5*$AW$5,0))</f>
        <v/>
      </c>
      <c r="AX43" s="489" t="str">
        <f t="shared" si="8"/>
        <v/>
      </c>
      <c r="AY43" s="340" t="str">
        <f t="shared" si="9"/>
        <v/>
      </c>
      <c r="AZ43" s="9" t="str">
        <f>IF(คุณลักษณะ!AB43="","",คุณลักษณะ!AB43)</f>
        <v/>
      </c>
      <c r="BA43" s="46"/>
      <c r="BB43" s="115"/>
      <c r="BC43" s="115"/>
      <c r="BD43" s="115"/>
      <c r="BE43" s="115"/>
    </row>
    <row r="44" spans="1:57" ht="15.75" customHeight="1" x14ac:dyDescent="0.5">
      <c r="A44" s="115"/>
      <c r="B44" s="62">
        <v>39</v>
      </c>
      <c r="C44" s="297" t="str">
        <f>IF(นักเรียน!C44="","",นักเรียน!C44)</f>
        <v/>
      </c>
      <c r="D44" s="646" t="str">
        <f>IF(นักเรียน!E44="","",นักเรียน!E44)</f>
        <v/>
      </c>
      <c r="E44" s="647"/>
      <c r="F44" s="350" t="str">
        <f>IF(คุณลักษณะ!F44="","",คุณลักษณะ!F44)</f>
        <v/>
      </c>
      <c r="G44" s="9" t="str">
        <f>IF(คุณลักษณะ!G44="","",คุณลักษณะ!G44)</f>
        <v/>
      </c>
      <c r="H44" s="9" t="str">
        <f>IF(คุณลักษณะ!H44="","",คุณลักษณะ!H44)</f>
        <v/>
      </c>
      <c r="I44" s="9" t="str">
        <f>IF(คุณลักษณะ!I44="","",คุณลักษณะ!I44)</f>
        <v/>
      </c>
      <c r="J44" s="69" t="str">
        <f t="shared" si="10"/>
        <v/>
      </c>
      <c r="K44" s="332" t="str">
        <f t="shared" si="11"/>
        <v/>
      </c>
      <c r="L44" s="351" t="str">
        <f t="shared" si="0"/>
        <v/>
      </c>
      <c r="M44" s="350" t="str">
        <f>IF(คุณลักษณะ!J44="","",คุณลักษณะ!J44)</f>
        <v/>
      </c>
      <c r="N44" s="9" t="str">
        <f>IF(คุณลักษณะ!K44="","",คุณลักษณะ!K44)</f>
        <v/>
      </c>
      <c r="O44" s="78" t="str">
        <f t="shared" si="12"/>
        <v/>
      </c>
      <c r="P44" s="332" t="str">
        <f t="shared" si="13"/>
        <v/>
      </c>
      <c r="Q44" s="351" t="str">
        <f t="shared" si="1"/>
        <v/>
      </c>
      <c r="R44" s="352" t="str">
        <f>IF(คุณลักษณะ!L44="","",คุณลักษณะ!L44)</f>
        <v/>
      </c>
      <c r="S44" s="78" t="str">
        <f t="shared" si="14"/>
        <v/>
      </c>
      <c r="T44" s="332" t="str">
        <f t="shared" si="15"/>
        <v/>
      </c>
      <c r="U44" s="351" t="str">
        <f t="shared" si="2"/>
        <v/>
      </c>
      <c r="V44" s="347" t="str">
        <f>IF(คุณลักษณะ!M44="","",คุณลักษณะ!M44)</f>
        <v/>
      </c>
      <c r="W44" s="11" t="str">
        <f>IF(คุณลักษณะ!N44="","",คุณลักษณะ!N44)</f>
        <v/>
      </c>
      <c r="X44" s="78" t="str">
        <f t="shared" si="16"/>
        <v/>
      </c>
      <c r="Y44" s="61" t="str">
        <f t="shared" si="17"/>
        <v/>
      </c>
      <c r="Z44" s="353" t="str">
        <f t="shared" si="3"/>
        <v/>
      </c>
      <c r="AA44" s="352" t="str">
        <f>IF(คุณลักษณะ!O44="","",คุณลักษณะ!O44)</f>
        <v/>
      </c>
      <c r="AB44" s="11" t="str">
        <f>IF(คุณลักษณะ!P44="","",คุณลักษณะ!P44)</f>
        <v/>
      </c>
      <c r="AC44" s="78" t="str">
        <f t="shared" si="18"/>
        <v/>
      </c>
      <c r="AD44" s="332" t="str">
        <f t="shared" si="19"/>
        <v/>
      </c>
      <c r="AE44" s="351" t="str">
        <f t="shared" si="4"/>
        <v/>
      </c>
      <c r="AF44" s="352" t="str">
        <f>IF(คุณลักษณะ!Q44="","",คุณลักษณะ!Q44)</f>
        <v/>
      </c>
      <c r="AG44" s="11" t="str">
        <f>IF(คุณลักษณะ!R44="","",คุณลักษณะ!R44)</f>
        <v/>
      </c>
      <c r="AH44" s="78" t="str">
        <f t="shared" si="20"/>
        <v/>
      </c>
      <c r="AI44" s="335" t="str">
        <f t="shared" si="21"/>
        <v/>
      </c>
      <c r="AJ44" s="351" t="str">
        <f t="shared" si="5"/>
        <v/>
      </c>
      <c r="AK44" s="352" t="str">
        <f>IF(คุณลักษณะ!S44="","",คุณลักษณะ!S44)</f>
        <v/>
      </c>
      <c r="AL44" s="11" t="str">
        <f>IF(คุณลักษณะ!T44="","",คุณลักษณะ!T44)</f>
        <v/>
      </c>
      <c r="AM44" s="11" t="str">
        <f>IF(คุณลักษณะ!U44="","",คุณลักษณะ!U44)</f>
        <v/>
      </c>
      <c r="AN44" s="78" t="str">
        <f t="shared" si="22"/>
        <v/>
      </c>
      <c r="AO44" s="335" t="str">
        <f t="shared" si="23"/>
        <v/>
      </c>
      <c r="AP44" s="351" t="str">
        <f t="shared" si="6"/>
        <v/>
      </c>
      <c r="AQ44" s="352" t="str">
        <f>IF(คุณลักษณะ!V44="","",คุณลักษณะ!V44)</f>
        <v/>
      </c>
      <c r="AR44" s="11" t="str">
        <f>IF(คุณลักษณะ!W44="","",คุณลักษณะ!W44)</f>
        <v/>
      </c>
      <c r="AS44" s="78" t="str">
        <f t="shared" si="26"/>
        <v/>
      </c>
      <c r="AT44" s="478" t="str">
        <f t="shared" si="24"/>
        <v/>
      </c>
      <c r="AU44" s="351" t="str">
        <f t="shared" si="7"/>
        <v/>
      </c>
      <c r="AV44" s="496" t="str">
        <f t="shared" si="25"/>
        <v/>
      </c>
      <c r="AW44" s="66" t="str">
        <f>IF(OR(นักเรียน!Q44="ออก",AV44=""),"",ROUND(AV44/$AV$5*$AW$5,0))</f>
        <v/>
      </c>
      <c r="AX44" s="489" t="str">
        <f t="shared" si="8"/>
        <v/>
      </c>
      <c r="AY44" s="340" t="str">
        <f t="shared" si="9"/>
        <v/>
      </c>
      <c r="AZ44" s="9" t="str">
        <f>IF(คุณลักษณะ!AB44="","",คุณลักษณะ!AB44)</f>
        <v/>
      </c>
      <c r="BA44" s="46"/>
      <c r="BB44" s="115"/>
      <c r="BC44" s="115"/>
      <c r="BD44" s="115"/>
      <c r="BE44" s="115"/>
    </row>
    <row r="45" spans="1:57" ht="15.75" customHeight="1" x14ac:dyDescent="0.5">
      <c r="A45" s="115"/>
      <c r="B45" s="62">
        <v>40</v>
      </c>
      <c r="C45" s="297" t="str">
        <f>IF(นักเรียน!C45="","",นักเรียน!C45)</f>
        <v/>
      </c>
      <c r="D45" s="646" t="str">
        <f>IF(นักเรียน!E45="","",นักเรียน!E45)</f>
        <v/>
      </c>
      <c r="E45" s="647"/>
      <c r="F45" s="350" t="str">
        <f>IF(คุณลักษณะ!F45="","",คุณลักษณะ!F45)</f>
        <v/>
      </c>
      <c r="G45" s="9" t="str">
        <f>IF(คุณลักษณะ!G45="","",คุณลักษณะ!G45)</f>
        <v/>
      </c>
      <c r="H45" s="9" t="str">
        <f>IF(คุณลักษณะ!H45="","",คุณลักษณะ!H45)</f>
        <v/>
      </c>
      <c r="I45" s="9" t="str">
        <f>IF(คุณลักษณะ!I45="","",คุณลักษณะ!I45)</f>
        <v/>
      </c>
      <c r="J45" s="69" t="str">
        <f t="shared" si="10"/>
        <v/>
      </c>
      <c r="K45" s="332" t="str">
        <f t="shared" si="11"/>
        <v/>
      </c>
      <c r="L45" s="351" t="str">
        <f t="shared" si="0"/>
        <v/>
      </c>
      <c r="M45" s="350" t="str">
        <f>IF(คุณลักษณะ!J45="","",คุณลักษณะ!J45)</f>
        <v/>
      </c>
      <c r="N45" s="9" t="str">
        <f>IF(คุณลักษณะ!K45="","",คุณลักษณะ!K45)</f>
        <v/>
      </c>
      <c r="O45" s="78" t="str">
        <f t="shared" si="12"/>
        <v/>
      </c>
      <c r="P45" s="332" t="str">
        <f t="shared" si="13"/>
        <v/>
      </c>
      <c r="Q45" s="351" t="str">
        <f t="shared" si="1"/>
        <v/>
      </c>
      <c r="R45" s="352" t="str">
        <f>IF(คุณลักษณะ!L45="","",คุณลักษณะ!L45)</f>
        <v/>
      </c>
      <c r="S45" s="78" t="str">
        <f t="shared" si="14"/>
        <v/>
      </c>
      <c r="T45" s="332" t="str">
        <f t="shared" si="15"/>
        <v/>
      </c>
      <c r="U45" s="351" t="str">
        <f t="shared" si="2"/>
        <v/>
      </c>
      <c r="V45" s="347" t="str">
        <f>IF(คุณลักษณะ!M45="","",คุณลักษณะ!M45)</f>
        <v/>
      </c>
      <c r="W45" s="11" t="str">
        <f>IF(คุณลักษณะ!N45="","",คุณลักษณะ!N45)</f>
        <v/>
      </c>
      <c r="X45" s="78" t="str">
        <f t="shared" si="16"/>
        <v/>
      </c>
      <c r="Y45" s="61" t="str">
        <f t="shared" si="17"/>
        <v/>
      </c>
      <c r="Z45" s="353" t="str">
        <f t="shared" si="3"/>
        <v/>
      </c>
      <c r="AA45" s="352" t="str">
        <f>IF(คุณลักษณะ!O45="","",คุณลักษณะ!O45)</f>
        <v/>
      </c>
      <c r="AB45" s="11" t="str">
        <f>IF(คุณลักษณะ!P45="","",คุณลักษณะ!P45)</f>
        <v/>
      </c>
      <c r="AC45" s="78" t="str">
        <f t="shared" si="18"/>
        <v/>
      </c>
      <c r="AD45" s="332" t="str">
        <f t="shared" si="19"/>
        <v/>
      </c>
      <c r="AE45" s="351" t="str">
        <f t="shared" si="4"/>
        <v/>
      </c>
      <c r="AF45" s="352" t="str">
        <f>IF(คุณลักษณะ!Q45="","",คุณลักษณะ!Q45)</f>
        <v/>
      </c>
      <c r="AG45" s="11" t="str">
        <f>IF(คุณลักษณะ!R45="","",คุณลักษณะ!R45)</f>
        <v/>
      </c>
      <c r="AH45" s="78" t="str">
        <f t="shared" si="20"/>
        <v/>
      </c>
      <c r="AI45" s="335" t="str">
        <f t="shared" si="21"/>
        <v/>
      </c>
      <c r="AJ45" s="351" t="str">
        <f t="shared" si="5"/>
        <v/>
      </c>
      <c r="AK45" s="352" t="str">
        <f>IF(คุณลักษณะ!S45="","",คุณลักษณะ!S45)</f>
        <v/>
      </c>
      <c r="AL45" s="11" t="str">
        <f>IF(คุณลักษณะ!T45="","",คุณลักษณะ!T45)</f>
        <v/>
      </c>
      <c r="AM45" s="11" t="str">
        <f>IF(คุณลักษณะ!U45="","",คุณลักษณะ!U45)</f>
        <v/>
      </c>
      <c r="AN45" s="78" t="str">
        <f t="shared" si="22"/>
        <v/>
      </c>
      <c r="AO45" s="335" t="str">
        <f t="shared" si="23"/>
        <v/>
      </c>
      <c r="AP45" s="351" t="str">
        <f t="shared" si="6"/>
        <v/>
      </c>
      <c r="AQ45" s="352" t="str">
        <f>IF(คุณลักษณะ!V45="","",คุณลักษณะ!V45)</f>
        <v/>
      </c>
      <c r="AR45" s="11" t="str">
        <f>IF(คุณลักษณะ!W45="","",คุณลักษณะ!W45)</f>
        <v/>
      </c>
      <c r="AS45" s="78" t="str">
        <f t="shared" si="26"/>
        <v/>
      </c>
      <c r="AT45" s="478" t="str">
        <f t="shared" si="24"/>
        <v/>
      </c>
      <c r="AU45" s="351" t="str">
        <f t="shared" si="7"/>
        <v/>
      </c>
      <c r="AV45" s="496" t="str">
        <f t="shared" si="25"/>
        <v/>
      </c>
      <c r="AW45" s="66" t="str">
        <f>IF(OR(นักเรียน!Q45="ออก",AV45=""),"",ROUND(AV45/$AV$5*$AW$5,0))</f>
        <v/>
      </c>
      <c r="AX45" s="489" t="str">
        <f t="shared" si="8"/>
        <v/>
      </c>
      <c r="AY45" s="340" t="str">
        <f t="shared" si="9"/>
        <v/>
      </c>
      <c r="AZ45" s="9" t="str">
        <f>IF(คุณลักษณะ!AB45="","",คุณลักษณะ!AB45)</f>
        <v/>
      </c>
      <c r="BA45" s="46"/>
      <c r="BB45" s="115"/>
      <c r="BC45" s="115"/>
      <c r="BD45" s="115"/>
      <c r="BE45" s="115"/>
    </row>
    <row r="46" spans="1:57" ht="15.75" customHeight="1" x14ac:dyDescent="0.5">
      <c r="A46" s="115"/>
      <c r="B46" s="476">
        <v>41</v>
      </c>
      <c r="C46" s="297" t="str">
        <f>IF(นักเรียน!C46="","",นักเรียน!C46)</f>
        <v/>
      </c>
      <c r="D46" s="646" t="str">
        <f>IF(นักเรียน!E46="","",นักเรียน!E46)</f>
        <v/>
      </c>
      <c r="E46" s="647"/>
      <c r="F46" s="350" t="str">
        <f>IF(คุณลักษณะ!F46="","",คุณลักษณะ!F46)</f>
        <v/>
      </c>
      <c r="G46" s="9" t="str">
        <f>IF(คุณลักษณะ!G46="","",คุณลักษณะ!G46)</f>
        <v/>
      </c>
      <c r="H46" s="9" t="str">
        <f>IF(คุณลักษณะ!H46="","",คุณลักษณะ!H46)</f>
        <v/>
      </c>
      <c r="I46" s="9" t="str">
        <f>IF(คุณลักษณะ!I46="","",คุณลักษณะ!I46)</f>
        <v/>
      </c>
      <c r="J46" s="69" t="str">
        <f t="shared" ref="J46:J55" si="27">IF(SUM(F46:I46),SUM(F46:I46),"")</f>
        <v/>
      </c>
      <c r="K46" s="475" t="str">
        <f t="shared" ref="K46:K55" si="28">IF(J46="","",ROUND(J46/$J$5*$K$5,0))</f>
        <v/>
      </c>
      <c r="L46" s="351" t="str">
        <f t="shared" ref="L46:L55" si="29">IF(K46="","",VLOOKUP(K46,grad2,4,TRUE))</f>
        <v/>
      </c>
      <c r="M46" s="350" t="str">
        <f>IF(คุณลักษณะ!J46="","",คุณลักษณะ!J46)</f>
        <v/>
      </c>
      <c r="N46" s="9" t="str">
        <f>IF(คุณลักษณะ!K46="","",คุณลักษณะ!K46)</f>
        <v/>
      </c>
      <c r="O46" s="78" t="str">
        <f t="shared" ref="O46:O55" si="30">IF(SUM(M46:N46),SUM(M46:N46),"")</f>
        <v/>
      </c>
      <c r="P46" s="475" t="str">
        <f t="shared" ref="P46:P55" si="31">IF(O46="","",ROUND(O46/$O$5*$P$5,0))</f>
        <v/>
      </c>
      <c r="Q46" s="351" t="str">
        <f t="shared" ref="Q46:Q55" si="32">IF(P46="","",VLOOKUP(P46,grad2,4,TRUE))</f>
        <v/>
      </c>
      <c r="R46" s="352" t="str">
        <f>IF(คุณลักษณะ!L46="","",คุณลักษณะ!L46)</f>
        <v/>
      </c>
      <c r="S46" s="78" t="str">
        <f t="shared" ref="S46:S55" si="33">IF(SUM(R46:R46),SUM(R46:R46),"")</f>
        <v/>
      </c>
      <c r="T46" s="475" t="str">
        <f t="shared" ref="T46:T55" si="34">IF(S46="","",ROUND(S46/$S$5*$T$5,0))</f>
        <v/>
      </c>
      <c r="U46" s="351" t="str">
        <f t="shared" ref="U46:U55" si="35">IF(T46="","",VLOOKUP(T46,grad2,4,TRUE))</f>
        <v/>
      </c>
      <c r="V46" s="347" t="str">
        <f>IF(คุณลักษณะ!M46="","",คุณลักษณะ!M46)</f>
        <v/>
      </c>
      <c r="W46" s="11" t="str">
        <f>IF(คุณลักษณะ!N46="","",คุณลักษณะ!N46)</f>
        <v/>
      </c>
      <c r="X46" s="78" t="str">
        <f t="shared" ref="X46:X55" si="36">IF(SUM(V46:W46),SUM(V46:W46),"")</f>
        <v/>
      </c>
      <c r="Y46" s="475" t="str">
        <f t="shared" ref="Y46:Y55" si="37">IF(X46="","",ROUND(X46/$X$5*$Y$5,0))</f>
        <v/>
      </c>
      <c r="Z46" s="353" t="str">
        <f t="shared" ref="Z46:Z55" si="38">IF(Y46="","",VLOOKUP(Y46,grad2,4,TRUE))</f>
        <v/>
      </c>
      <c r="AA46" s="352" t="str">
        <f>IF(คุณลักษณะ!O46="","",คุณลักษณะ!O46)</f>
        <v/>
      </c>
      <c r="AB46" s="11" t="str">
        <f>IF(คุณลักษณะ!P46="","",คุณลักษณะ!P46)</f>
        <v/>
      </c>
      <c r="AC46" s="78" t="str">
        <f t="shared" ref="AC46:AC55" si="39">IF(SUM(AA46:AB46),SUM(AA46:AB46),"")</f>
        <v/>
      </c>
      <c r="AD46" s="475" t="str">
        <f t="shared" ref="AD46:AD55" si="40">IF(AC46="","",ROUND(AC46/$AC$5*$AD$5,0))</f>
        <v/>
      </c>
      <c r="AE46" s="351" t="str">
        <f t="shared" ref="AE46:AE55" si="41">IF(AD46="","",VLOOKUP(AD46,grad2,4,TRUE))</f>
        <v/>
      </c>
      <c r="AF46" s="352" t="str">
        <f>IF(คุณลักษณะ!Q46="","",คุณลักษณะ!Q46)</f>
        <v/>
      </c>
      <c r="AG46" s="11" t="str">
        <f>IF(คุณลักษณะ!R46="","",คุณลักษณะ!R46)</f>
        <v/>
      </c>
      <c r="AH46" s="78" t="str">
        <f t="shared" ref="AH46:AH55" si="42">IF(SUM(AF46:AG46),SUM(AF46:AG46),"")</f>
        <v/>
      </c>
      <c r="AI46" s="476" t="str">
        <f t="shared" ref="AI46:AI55" si="43">IF(AH46="","",ROUND(AH46/$AH$5*$AI$5,0))</f>
        <v/>
      </c>
      <c r="AJ46" s="351" t="str">
        <f t="shared" ref="AJ46:AJ55" si="44">IF(AI46="","",VLOOKUP(AI46,grad2,4,TRUE))</f>
        <v/>
      </c>
      <c r="AK46" s="352" t="str">
        <f>IF(คุณลักษณะ!S46="","",คุณลักษณะ!S46)</f>
        <v/>
      </c>
      <c r="AL46" s="11" t="str">
        <f>IF(คุณลักษณะ!T46="","",คุณลักษณะ!T46)</f>
        <v/>
      </c>
      <c r="AM46" s="11" t="str">
        <f>IF(คุณลักษณะ!U46="","",คุณลักษณะ!U46)</f>
        <v/>
      </c>
      <c r="AN46" s="78" t="str">
        <f t="shared" ref="AN46:AN55" si="45">IF(SUM(AK46:AM46),SUM(AK46:AM46),"")</f>
        <v/>
      </c>
      <c r="AO46" s="476" t="str">
        <f t="shared" ref="AO46:AO55" si="46">IF(AN46="","",ROUND(AN46/$AN$5*$AO$5,0))</f>
        <v/>
      </c>
      <c r="AP46" s="351" t="str">
        <f t="shared" ref="AP46:AP55" si="47">IF(AO46="","",VLOOKUP(AO46,grad2,4,TRUE))</f>
        <v/>
      </c>
      <c r="AQ46" s="352" t="str">
        <f>IF(คุณลักษณะ!V46="","",คุณลักษณะ!V46)</f>
        <v/>
      </c>
      <c r="AR46" s="11" t="str">
        <f>IF(คุณลักษณะ!W46="","",คุณลักษณะ!W46)</f>
        <v/>
      </c>
      <c r="AS46" s="78" t="str">
        <f t="shared" si="26"/>
        <v/>
      </c>
      <c r="AT46" s="478" t="str">
        <f t="shared" si="24"/>
        <v/>
      </c>
      <c r="AU46" s="351" t="str">
        <f t="shared" si="7"/>
        <v/>
      </c>
      <c r="AV46" s="496" t="str">
        <f t="shared" si="25"/>
        <v/>
      </c>
      <c r="AW46" s="66" t="str">
        <f>IF(OR(นักเรียน!Q46="ออก",AV46=""),"",ROUND(AV46/$AV$5*$AW$5,0))</f>
        <v/>
      </c>
      <c r="AX46" s="489" t="str">
        <f t="shared" ref="AX46:AX55" si="48">IF(AW46="","",VLOOKUP(AW46,grad2,5,TRUE))</f>
        <v/>
      </c>
      <c r="AY46" s="340" t="str">
        <f t="shared" ref="AY46:AY55" si="49">IF(AW46="","",VLOOKUP(AW46,grad2,4,TRUE))</f>
        <v/>
      </c>
      <c r="AZ46" s="9" t="str">
        <f>IF(คุณลักษณะ!AB46="","",คุณลักษณะ!AB46)</f>
        <v/>
      </c>
      <c r="BA46" s="46"/>
      <c r="BB46" s="115"/>
      <c r="BC46" s="115"/>
      <c r="BD46" s="115"/>
      <c r="BE46" s="115"/>
    </row>
    <row r="47" spans="1:57" ht="15.75" customHeight="1" x14ac:dyDescent="0.5">
      <c r="A47" s="115"/>
      <c r="B47" s="476">
        <v>42</v>
      </c>
      <c r="C47" s="297" t="str">
        <f>IF(นักเรียน!C47="","",นักเรียน!C47)</f>
        <v/>
      </c>
      <c r="D47" s="646" t="str">
        <f>IF(นักเรียน!E47="","",นักเรียน!E47)</f>
        <v/>
      </c>
      <c r="E47" s="647"/>
      <c r="F47" s="350" t="str">
        <f>IF(คุณลักษณะ!F47="","",คุณลักษณะ!F47)</f>
        <v/>
      </c>
      <c r="G47" s="9" t="str">
        <f>IF(คุณลักษณะ!G47="","",คุณลักษณะ!G47)</f>
        <v/>
      </c>
      <c r="H47" s="9" t="str">
        <f>IF(คุณลักษณะ!H47="","",คุณลักษณะ!H47)</f>
        <v/>
      </c>
      <c r="I47" s="9" t="str">
        <f>IF(คุณลักษณะ!I47="","",คุณลักษณะ!I47)</f>
        <v/>
      </c>
      <c r="J47" s="69" t="str">
        <f t="shared" si="27"/>
        <v/>
      </c>
      <c r="K47" s="475" t="str">
        <f t="shared" si="28"/>
        <v/>
      </c>
      <c r="L47" s="351" t="str">
        <f t="shared" si="29"/>
        <v/>
      </c>
      <c r="M47" s="350" t="str">
        <f>IF(คุณลักษณะ!J47="","",คุณลักษณะ!J47)</f>
        <v/>
      </c>
      <c r="N47" s="9" t="str">
        <f>IF(คุณลักษณะ!K47="","",คุณลักษณะ!K47)</f>
        <v/>
      </c>
      <c r="O47" s="78" t="str">
        <f t="shared" si="30"/>
        <v/>
      </c>
      <c r="P47" s="475" t="str">
        <f t="shared" si="31"/>
        <v/>
      </c>
      <c r="Q47" s="351" t="str">
        <f t="shared" si="32"/>
        <v/>
      </c>
      <c r="R47" s="352" t="str">
        <f>IF(คุณลักษณะ!L47="","",คุณลักษณะ!L47)</f>
        <v/>
      </c>
      <c r="S47" s="78" t="str">
        <f t="shared" si="33"/>
        <v/>
      </c>
      <c r="T47" s="475" t="str">
        <f t="shared" si="34"/>
        <v/>
      </c>
      <c r="U47" s="351" t="str">
        <f t="shared" si="35"/>
        <v/>
      </c>
      <c r="V47" s="347" t="str">
        <f>IF(คุณลักษณะ!M47="","",คุณลักษณะ!M47)</f>
        <v/>
      </c>
      <c r="W47" s="11" t="str">
        <f>IF(คุณลักษณะ!N47="","",คุณลักษณะ!N47)</f>
        <v/>
      </c>
      <c r="X47" s="78" t="str">
        <f t="shared" si="36"/>
        <v/>
      </c>
      <c r="Y47" s="475" t="str">
        <f t="shared" si="37"/>
        <v/>
      </c>
      <c r="Z47" s="353" t="str">
        <f t="shared" si="38"/>
        <v/>
      </c>
      <c r="AA47" s="352" t="str">
        <f>IF(คุณลักษณะ!O47="","",คุณลักษณะ!O47)</f>
        <v/>
      </c>
      <c r="AB47" s="11" t="str">
        <f>IF(คุณลักษณะ!P47="","",คุณลักษณะ!P47)</f>
        <v/>
      </c>
      <c r="AC47" s="78" t="str">
        <f t="shared" si="39"/>
        <v/>
      </c>
      <c r="AD47" s="475" t="str">
        <f t="shared" si="40"/>
        <v/>
      </c>
      <c r="AE47" s="351" t="str">
        <f t="shared" si="41"/>
        <v/>
      </c>
      <c r="AF47" s="352" t="str">
        <f>IF(คุณลักษณะ!Q47="","",คุณลักษณะ!Q47)</f>
        <v/>
      </c>
      <c r="AG47" s="11" t="str">
        <f>IF(คุณลักษณะ!R47="","",คุณลักษณะ!R47)</f>
        <v/>
      </c>
      <c r="AH47" s="78" t="str">
        <f t="shared" si="42"/>
        <v/>
      </c>
      <c r="AI47" s="476" t="str">
        <f t="shared" si="43"/>
        <v/>
      </c>
      <c r="AJ47" s="351" t="str">
        <f t="shared" si="44"/>
        <v/>
      </c>
      <c r="AK47" s="352" t="str">
        <f>IF(คุณลักษณะ!S47="","",คุณลักษณะ!S47)</f>
        <v/>
      </c>
      <c r="AL47" s="11" t="str">
        <f>IF(คุณลักษณะ!T47="","",คุณลักษณะ!T47)</f>
        <v/>
      </c>
      <c r="AM47" s="11" t="str">
        <f>IF(คุณลักษณะ!U47="","",คุณลักษณะ!U47)</f>
        <v/>
      </c>
      <c r="AN47" s="78" t="str">
        <f t="shared" si="45"/>
        <v/>
      </c>
      <c r="AO47" s="476" t="str">
        <f t="shared" si="46"/>
        <v/>
      </c>
      <c r="AP47" s="351" t="str">
        <f t="shared" si="47"/>
        <v/>
      </c>
      <c r="AQ47" s="352" t="str">
        <f>IF(คุณลักษณะ!V47="","",คุณลักษณะ!V47)</f>
        <v/>
      </c>
      <c r="AR47" s="11" t="str">
        <f>IF(คุณลักษณะ!W47="","",คุณลักษณะ!W47)</f>
        <v/>
      </c>
      <c r="AS47" s="78" t="str">
        <f t="shared" si="26"/>
        <v/>
      </c>
      <c r="AT47" s="478" t="str">
        <f t="shared" si="24"/>
        <v/>
      </c>
      <c r="AU47" s="351" t="str">
        <f t="shared" si="7"/>
        <v/>
      </c>
      <c r="AV47" s="496" t="str">
        <f t="shared" si="25"/>
        <v/>
      </c>
      <c r="AW47" s="66" t="str">
        <f>IF(OR(นักเรียน!Q47="ออก",AV47=""),"",ROUND(AV47/$AV$5*$AW$5,0))</f>
        <v/>
      </c>
      <c r="AX47" s="489" t="str">
        <f t="shared" si="48"/>
        <v/>
      </c>
      <c r="AY47" s="340" t="str">
        <f t="shared" si="49"/>
        <v/>
      </c>
      <c r="AZ47" s="9" t="str">
        <f>IF(คุณลักษณะ!AB47="","",คุณลักษณะ!AB47)</f>
        <v/>
      </c>
      <c r="BA47" s="46"/>
      <c r="BB47" s="115"/>
      <c r="BC47" s="115"/>
      <c r="BD47" s="115"/>
      <c r="BE47" s="115"/>
    </row>
    <row r="48" spans="1:57" ht="15.75" customHeight="1" x14ac:dyDescent="0.5">
      <c r="A48" s="115"/>
      <c r="B48" s="476">
        <v>43</v>
      </c>
      <c r="C48" s="297" t="str">
        <f>IF(นักเรียน!C48="","",นักเรียน!C48)</f>
        <v/>
      </c>
      <c r="D48" s="646" t="str">
        <f>IF(นักเรียน!E48="","",นักเรียน!E48)</f>
        <v/>
      </c>
      <c r="E48" s="647"/>
      <c r="F48" s="350" t="str">
        <f>IF(คุณลักษณะ!F48="","",คุณลักษณะ!F48)</f>
        <v/>
      </c>
      <c r="G48" s="9" t="str">
        <f>IF(คุณลักษณะ!G48="","",คุณลักษณะ!G48)</f>
        <v/>
      </c>
      <c r="H48" s="9" t="str">
        <f>IF(คุณลักษณะ!H48="","",คุณลักษณะ!H48)</f>
        <v/>
      </c>
      <c r="I48" s="9" t="str">
        <f>IF(คุณลักษณะ!I48="","",คุณลักษณะ!I48)</f>
        <v/>
      </c>
      <c r="J48" s="69" t="str">
        <f t="shared" si="27"/>
        <v/>
      </c>
      <c r="K48" s="475" t="str">
        <f t="shared" si="28"/>
        <v/>
      </c>
      <c r="L48" s="351" t="str">
        <f t="shared" si="29"/>
        <v/>
      </c>
      <c r="M48" s="350" t="str">
        <f>IF(คุณลักษณะ!J48="","",คุณลักษณะ!J48)</f>
        <v/>
      </c>
      <c r="N48" s="9" t="str">
        <f>IF(คุณลักษณะ!K48="","",คุณลักษณะ!K48)</f>
        <v/>
      </c>
      <c r="O48" s="78" t="str">
        <f t="shared" si="30"/>
        <v/>
      </c>
      <c r="P48" s="475" t="str">
        <f t="shared" si="31"/>
        <v/>
      </c>
      <c r="Q48" s="351" t="str">
        <f t="shared" si="32"/>
        <v/>
      </c>
      <c r="R48" s="352" t="str">
        <f>IF(คุณลักษณะ!L48="","",คุณลักษณะ!L48)</f>
        <v/>
      </c>
      <c r="S48" s="78" t="str">
        <f t="shared" si="33"/>
        <v/>
      </c>
      <c r="T48" s="475" t="str">
        <f t="shared" si="34"/>
        <v/>
      </c>
      <c r="U48" s="351" t="str">
        <f t="shared" si="35"/>
        <v/>
      </c>
      <c r="V48" s="347" t="str">
        <f>IF(คุณลักษณะ!M48="","",คุณลักษณะ!M48)</f>
        <v/>
      </c>
      <c r="W48" s="11" t="str">
        <f>IF(คุณลักษณะ!N48="","",คุณลักษณะ!N48)</f>
        <v/>
      </c>
      <c r="X48" s="78" t="str">
        <f t="shared" si="36"/>
        <v/>
      </c>
      <c r="Y48" s="475" t="str">
        <f t="shared" si="37"/>
        <v/>
      </c>
      <c r="Z48" s="353" t="str">
        <f t="shared" si="38"/>
        <v/>
      </c>
      <c r="AA48" s="352" t="str">
        <f>IF(คุณลักษณะ!O48="","",คุณลักษณะ!O48)</f>
        <v/>
      </c>
      <c r="AB48" s="11" t="str">
        <f>IF(คุณลักษณะ!P48="","",คุณลักษณะ!P48)</f>
        <v/>
      </c>
      <c r="AC48" s="78" t="str">
        <f t="shared" si="39"/>
        <v/>
      </c>
      <c r="AD48" s="475" t="str">
        <f t="shared" si="40"/>
        <v/>
      </c>
      <c r="AE48" s="351" t="str">
        <f t="shared" si="41"/>
        <v/>
      </c>
      <c r="AF48" s="352" t="str">
        <f>IF(คุณลักษณะ!Q48="","",คุณลักษณะ!Q48)</f>
        <v/>
      </c>
      <c r="AG48" s="11" t="str">
        <f>IF(คุณลักษณะ!R48="","",คุณลักษณะ!R48)</f>
        <v/>
      </c>
      <c r="AH48" s="78" t="str">
        <f t="shared" si="42"/>
        <v/>
      </c>
      <c r="AI48" s="476" t="str">
        <f t="shared" si="43"/>
        <v/>
      </c>
      <c r="AJ48" s="351" t="str">
        <f t="shared" si="44"/>
        <v/>
      </c>
      <c r="AK48" s="352" t="str">
        <f>IF(คุณลักษณะ!S48="","",คุณลักษณะ!S48)</f>
        <v/>
      </c>
      <c r="AL48" s="11" t="str">
        <f>IF(คุณลักษณะ!T48="","",คุณลักษณะ!T48)</f>
        <v/>
      </c>
      <c r="AM48" s="11" t="str">
        <f>IF(คุณลักษณะ!U48="","",คุณลักษณะ!U48)</f>
        <v/>
      </c>
      <c r="AN48" s="78" t="str">
        <f t="shared" si="45"/>
        <v/>
      </c>
      <c r="AO48" s="476" t="str">
        <f t="shared" si="46"/>
        <v/>
      </c>
      <c r="AP48" s="351" t="str">
        <f t="shared" si="47"/>
        <v/>
      </c>
      <c r="AQ48" s="352" t="str">
        <f>IF(คุณลักษณะ!V48="","",คุณลักษณะ!V48)</f>
        <v/>
      </c>
      <c r="AR48" s="11" t="str">
        <f>IF(คุณลักษณะ!W48="","",คุณลักษณะ!W48)</f>
        <v/>
      </c>
      <c r="AS48" s="78" t="str">
        <f t="shared" si="26"/>
        <v/>
      </c>
      <c r="AT48" s="478" t="str">
        <f t="shared" si="24"/>
        <v/>
      </c>
      <c r="AU48" s="351" t="str">
        <f t="shared" si="7"/>
        <v/>
      </c>
      <c r="AV48" s="496" t="str">
        <f t="shared" si="25"/>
        <v/>
      </c>
      <c r="AW48" s="66" t="str">
        <f>IF(OR(นักเรียน!Q48="ออก",AV48=""),"",ROUND(AV48/$AV$5*$AW$5,0))</f>
        <v/>
      </c>
      <c r="AX48" s="489" t="str">
        <f t="shared" si="48"/>
        <v/>
      </c>
      <c r="AY48" s="340" t="str">
        <f t="shared" si="49"/>
        <v/>
      </c>
      <c r="AZ48" s="9" t="str">
        <f>IF(คุณลักษณะ!AB48="","",คุณลักษณะ!AB48)</f>
        <v/>
      </c>
      <c r="BA48" s="46"/>
      <c r="BB48" s="115"/>
      <c r="BC48" s="115"/>
      <c r="BD48" s="115"/>
      <c r="BE48" s="115"/>
    </row>
    <row r="49" spans="1:57" ht="15.75" customHeight="1" x14ac:dyDescent="0.5">
      <c r="A49" s="115"/>
      <c r="B49" s="476">
        <v>44</v>
      </c>
      <c r="C49" s="297" t="str">
        <f>IF(นักเรียน!C49="","",นักเรียน!C49)</f>
        <v/>
      </c>
      <c r="D49" s="646" t="str">
        <f>IF(นักเรียน!E49="","",นักเรียน!E49)</f>
        <v/>
      </c>
      <c r="E49" s="647"/>
      <c r="F49" s="350" t="str">
        <f>IF(คุณลักษณะ!F49="","",คุณลักษณะ!F49)</f>
        <v/>
      </c>
      <c r="G49" s="9" t="str">
        <f>IF(คุณลักษณะ!G49="","",คุณลักษณะ!G49)</f>
        <v/>
      </c>
      <c r="H49" s="9" t="str">
        <f>IF(คุณลักษณะ!H49="","",คุณลักษณะ!H49)</f>
        <v/>
      </c>
      <c r="I49" s="9" t="str">
        <f>IF(คุณลักษณะ!I49="","",คุณลักษณะ!I49)</f>
        <v/>
      </c>
      <c r="J49" s="69" t="str">
        <f t="shared" si="27"/>
        <v/>
      </c>
      <c r="K49" s="475" t="str">
        <f t="shared" si="28"/>
        <v/>
      </c>
      <c r="L49" s="351" t="str">
        <f t="shared" si="29"/>
        <v/>
      </c>
      <c r="M49" s="350" t="str">
        <f>IF(คุณลักษณะ!J49="","",คุณลักษณะ!J49)</f>
        <v/>
      </c>
      <c r="N49" s="9" t="str">
        <f>IF(คุณลักษณะ!K49="","",คุณลักษณะ!K49)</f>
        <v/>
      </c>
      <c r="O49" s="78" t="str">
        <f t="shared" si="30"/>
        <v/>
      </c>
      <c r="P49" s="475" t="str">
        <f t="shared" si="31"/>
        <v/>
      </c>
      <c r="Q49" s="351" t="str">
        <f t="shared" si="32"/>
        <v/>
      </c>
      <c r="R49" s="352" t="str">
        <f>IF(คุณลักษณะ!L49="","",คุณลักษณะ!L49)</f>
        <v/>
      </c>
      <c r="S49" s="78" t="str">
        <f t="shared" si="33"/>
        <v/>
      </c>
      <c r="T49" s="475" t="str">
        <f t="shared" si="34"/>
        <v/>
      </c>
      <c r="U49" s="351" t="str">
        <f t="shared" si="35"/>
        <v/>
      </c>
      <c r="V49" s="347" t="str">
        <f>IF(คุณลักษณะ!M49="","",คุณลักษณะ!M49)</f>
        <v/>
      </c>
      <c r="W49" s="11" t="str">
        <f>IF(คุณลักษณะ!N49="","",คุณลักษณะ!N49)</f>
        <v/>
      </c>
      <c r="X49" s="78" t="str">
        <f t="shared" si="36"/>
        <v/>
      </c>
      <c r="Y49" s="475" t="str">
        <f t="shared" si="37"/>
        <v/>
      </c>
      <c r="Z49" s="353" t="str">
        <f t="shared" si="38"/>
        <v/>
      </c>
      <c r="AA49" s="352" t="str">
        <f>IF(คุณลักษณะ!O49="","",คุณลักษณะ!O49)</f>
        <v/>
      </c>
      <c r="AB49" s="11" t="str">
        <f>IF(คุณลักษณะ!P49="","",คุณลักษณะ!P49)</f>
        <v/>
      </c>
      <c r="AC49" s="78" t="str">
        <f t="shared" si="39"/>
        <v/>
      </c>
      <c r="AD49" s="475" t="str">
        <f t="shared" si="40"/>
        <v/>
      </c>
      <c r="AE49" s="351" t="str">
        <f t="shared" si="41"/>
        <v/>
      </c>
      <c r="AF49" s="352" t="str">
        <f>IF(คุณลักษณะ!Q49="","",คุณลักษณะ!Q49)</f>
        <v/>
      </c>
      <c r="AG49" s="11" t="str">
        <f>IF(คุณลักษณะ!R49="","",คุณลักษณะ!R49)</f>
        <v/>
      </c>
      <c r="AH49" s="78" t="str">
        <f t="shared" si="42"/>
        <v/>
      </c>
      <c r="AI49" s="476" t="str">
        <f t="shared" si="43"/>
        <v/>
      </c>
      <c r="AJ49" s="351" t="str">
        <f t="shared" si="44"/>
        <v/>
      </c>
      <c r="AK49" s="352" t="str">
        <f>IF(คุณลักษณะ!S49="","",คุณลักษณะ!S49)</f>
        <v/>
      </c>
      <c r="AL49" s="11" t="str">
        <f>IF(คุณลักษณะ!T49="","",คุณลักษณะ!T49)</f>
        <v/>
      </c>
      <c r="AM49" s="11" t="str">
        <f>IF(คุณลักษณะ!U49="","",คุณลักษณะ!U49)</f>
        <v/>
      </c>
      <c r="AN49" s="78" t="str">
        <f t="shared" si="45"/>
        <v/>
      </c>
      <c r="AO49" s="476" t="str">
        <f t="shared" si="46"/>
        <v/>
      </c>
      <c r="AP49" s="351" t="str">
        <f t="shared" si="47"/>
        <v/>
      </c>
      <c r="AQ49" s="352" t="str">
        <f>IF(คุณลักษณะ!V49="","",คุณลักษณะ!V49)</f>
        <v/>
      </c>
      <c r="AR49" s="11" t="str">
        <f>IF(คุณลักษณะ!W49="","",คุณลักษณะ!W49)</f>
        <v/>
      </c>
      <c r="AS49" s="78" t="str">
        <f t="shared" si="26"/>
        <v/>
      </c>
      <c r="AT49" s="478" t="str">
        <f t="shared" si="24"/>
        <v/>
      </c>
      <c r="AU49" s="351" t="str">
        <f t="shared" si="7"/>
        <v/>
      </c>
      <c r="AV49" s="496" t="str">
        <f t="shared" si="25"/>
        <v/>
      </c>
      <c r="AW49" s="66" t="str">
        <f>IF(OR(นักเรียน!Q49="ออก",AV49=""),"",ROUND(AV49/$AV$5*$AW$5,0))</f>
        <v/>
      </c>
      <c r="AX49" s="489" t="str">
        <f t="shared" si="48"/>
        <v/>
      </c>
      <c r="AY49" s="340" t="str">
        <f t="shared" si="49"/>
        <v/>
      </c>
      <c r="AZ49" s="9" t="str">
        <f>IF(คุณลักษณะ!AB49="","",คุณลักษณะ!AB49)</f>
        <v/>
      </c>
      <c r="BA49" s="46"/>
      <c r="BB49" s="115"/>
      <c r="BC49" s="115"/>
      <c r="BD49" s="115"/>
      <c r="BE49" s="115"/>
    </row>
    <row r="50" spans="1:57" ht="15.75" customHeight="1" x14ac:dyDescent="0.5">
      <c r="A50" s="115"/>
      <c r="B50" s="476">
        <v>45</v>
      </c>
      <c r="C50" s="297" t="str">
        <f>IF(นักเรียน!C50="","",นักเรียน!C50)</f>
        <v/>
      </c>
      <c r="D50" s="646" t="str">
        <f>IF(นักเรียน!E50="","",นักเรียน!E50)</f>
        <v/>
      </c>
      <c r="E50" s="647"/>
      <c r="F50" s="350" t="str">
        <f>IF(คุณลักษณะ!F50="","",คุณลักษณะ!F50)</f>
        <v/>
      </c>
      <c r="G50" s="9" t="str">
        <f>IF(คุณลักษณะ!G50="","",คุณลักษณะ!G50)</f>
        <v/>
      </c>
      <c r="H50" s="9" t="str">
        <f>IF(คุณลักษณะ!H50="","",คุณลักษณะ!H50)</f>
        <v/>
      </c>
      <c r="I50" s="9" t="str">
        <f>IF(คุณลักษณะ!I50="","",คุณลักษณะ!I50)</f>
        <v/>
      </c>
      <c r="J50" s="69" t="str">
        <f t="shared" si="27"/>
        <v/>
      </c>
      <c r="K50" s="475" t="str">
        <f t="shared" si="28"/>
        <v/>
      </c>
      <c r="L50" s="351" t="str">
        <f t="shared" si="29"/>
        <v/>
      </c>
      <c r="M50" s="350" t="str">
        <f>IF(คุณลักษณะ!J50="","",คุณลักษณะ!J50)</f>
        <v/>
      </c>
      <c r="N50" s="9" t="str">
        <f>IF(คุณลักษณะ!K50="","",คุณลักษณะ!K50)</f>
        <v/>
      </c>
      <c r="O50" s="78" t="str">
        <f t="shared" si="30"/>
        <v/>
      </c>
      <c r="P50" s="475" t="str">
        <f t="shared" si="31"/>
        <v/>
      </c>
      <c r="Q50" s="351" t="str">
        <f t="shared" si="32"/>
        <v/>
      </c>
      <c r="R50" s="352" t="str">
        <f>IF(คุณลักษณะ!L50="","",คุณลักษณะ!L50)</f>
        <v/>
      </c>
      <c r="S50" s="78" t="str">
        <f t="shared" si="33"/>
        <v/>
      </c>
      <c r="T50" s="475" t="str">
        <f t="shared" si="34"/>
        <v/>
      </c>
      <c r="U50" s="351" t="str">
        <f t="shared" si="35"/>
        <v/>
      </c>
      <c r="V50" s="347" t="str">
        <f>IF(คุณลักษณะ!M50="","",คุณลักษณะ!M50)</f>
        <v/>
      </c>
      <c r="W50" s="11" t="str">
        <f>IF(คุณลักษณะ!N50="","",คุณลักษณะ!N50)</f>
        <v/>
      </c>
      <c r="X50" s="78" t="str">
        <f t="shared" si="36"/>
        <v/>
      </c>
      <c r="Y50" s="475" t="str">
        <f t="shared" si="37"/>
        <v/>
      </c>
      <c r="Z50" s="353" t="str">
        <f t="shared" si="38"/>
        <v/>
      </c>
      <c r="AA50" s="352" t="str">
        <f>IF(คุณลักษณะ!O50="","",คุณลักษณะ!O50)</f>
        <v/>
      </c>
      <c r="AB50" s="11" t="str">
        <f>IF(คุณลักษณะ!P50="","",คุณลักษณะ!P50)</f>
        <v/>
      </c>
      <c r="AC50" s="78" t="str">
        <f t="shared" si="39"/>
        <v/>
      </c>
      <c r="AD50" s="475" t="str">
        <f t="shared" si="40"/>
        <v/>
      </c>
      <c r="AE50" s="351" t="str">
        <f t="shared" si="41"/>
        <v/>
      </c>
      <c r="AF50" s="352" t="str">
        <f>IF(คุณลักษณะ!Q50="","",คุณลักษณะ!Q50)</f>
        <v/>
      </c>
      <c r="AG50" s="11" t="str">
        <f>IF(คุณลักษณะ!R50="","",คุณลักษณะ!R50)</f>
        <v/>
      </c>
      <c r="AH50" s="78" t="str">
        <f t="shared" si="42"/>
        <v/>
      </c>
      <c r="AI50" s="476" t="str">
        <f t="shared" si="43"/>
        <v/>
      </c>
      <c r="AJ50" s="351" t="str">
        <f t="shared" si="44"/>
        <v/>
      </c>
      <c r="AK50" s="352" t="str">
        <f>IF(คุณลักษณะ!S50="","",คุณลักษณะ!S50)</f>
        <v/>
      </c>
      <c r="AL50" s="11" t="str">
        <f>IF(คุณลักษณะ!T50="","",คุณลักษณะ!T50)</f>
        <v/>
      </c>
      <c r="AM50" s="11" t="str">
        <f>IF(คุณลักษณะ!U50="","",คุณลักษณะ!U50)</f>
        <v/>
      </c>
      <c r="AN50" s="78" t="str">
        <f t="shared" si="45"/>
        <v/>
      </c>
      <c r="AO50" s="476" t="str">
        <f t="shared" si="46"/>
        <v/>
      </c>
      <c r="AP50" s="351" t="str">
        <f t="shared" si="47"/>
        <v/>
      </c>
      <c r="AQ50" s="352" t="str">
        <f>IF(คุณลักษณะ!V50="","",คุณลักษณะ!V50)</f>
        <v/>
      </c>
      <c r="AR50" s="11" t="str">
        <f>IF(คุณลักษณะ!W50="","",คุณลักษณะ!W50)</f>
        <v/>
      </c>
      <c r="AS50" s="78" t="str">
        <f t="shared" si="26"/>
        <v/>
      </c>
      <c r="AT50" s="478" t="str">
        <f t="shared" si="24"/>
        <v/>
      </c>
      <c r="AU50" s="351" t="str">
        <f t="shared" si="7"/>
        <v/>
      </c>
      <c r="AV50" s="496" t="str">
        <f t="shared" si="25"/>
        <v/>
      </c>
      <c r="AW50" s="66" t="str">
        <f>IF(OR(นักเรียน!Q50="ออก",AV50=""),"",ROUND(AV50/$AV$5*$AW$5,0))</f>
        <v/>
      </c>
      <c r="AX50" s="489" t="str">
        <f t="shared" si="48"/>
        <v/>
      </c>
      <c r="AY50" s="340" t="str">
        <f t="shared" si="49"/>
        <v/>
      </c>
      <c r="AZ50" s="9" t="str">
        <f>IF(คุณลักษณะ!AB50="","",คุณลักษณะ!AB50)</f>
        <v/>
      </c>
      <c r="BA50" s="46"/>
      <c r="BB50" s="115"/>
      <c r="BC50" s="115"/>
      <c r="BD50" s="115"/>
      <c r="BE50" s="115"/>
    </row>
    <row r="51" spans="1:57" ht="15.75" customHeight="1" x14ac:dyDescent="0.5">
      <c r="A51" s="115"/>
      <c r="B51" s="476">
        <v>46</v>
      </c>
      <c r="C51" s="297" t="str">
        <f>IF(นักเรียน!C51="","",นักเรียน!C51)</f>
        <v/>
      </c>
      <c r="D51" s="646" t="str">
        <f>IF(นักเรียน!E51="","",นักเรียน!E51)</f>
        <v/>
      </c>
      <c r="E51" s="647"/>
      <c r="F51" s="350" t="str">
        <f>IF(คุณลักษณะ!F51="","",คุณลักษณะ!F51)</f>
        <v/>
      </c>
      <c r="G51" s="9" t="str">
        <f>IF(คุณลักษณะ!G51="","",คุณลักษณะ!G51)</f>
        <v/>
      </c>
      <c r="H51" s="9" t="str">
        <f>IF(คุณลักษณะ!H51="","",คุณลักษณะ!H51)</f>
        <v/>
      </c>
      <c r="I51" s="9" t="str">
        <f>IF(คุณลักษณะ!I51="","",คุณลักษณะ!I51)</f>
        <v/>
      </c>
      <c r="J51" s="69" t="str">
        <f t="shared" si="27"/>
        <v/>
      </c>
      <c r="K51" s="475" t="str">
        <f t="shared" si="28"/>
        <v/>
      </c>
      <c r="L51" s="351" t="str">
        <f t="shared" si="29"/>
        <v/>
      </c>
      <c r="M51" s="350" t="str">
        <f>IF(คุณลักษณะ!J51="","",คุณลักษณะ!J51)</f>
        <v/>
      </c>
      <c r="N51" s="9" t="str">
        <f>IF(คุณลักษณะ!K51="","",คุณลักษณะ!K51)</f>
        <v/>
      </c>
      <c r="O51" s="78" t="str">
        <f t="shared" si="30"/>
        <v/>
      </c>
      <c r="P51" s="475" t="str">
        <f t="shared" si="31"/>
        <v/>
      </c>
      <c r="Q51" s="351" t="str">
        <f t="shared" si="32"/>
        <v/>
      </c>
      <c r="R51" s="352" t="str">
        <f>IF(คุณลักษณะ!L51="","",คุณลักษณะ!L51)</f>
        <v/>
      </c>
      <c r="S51" s="78" t="str">
        <f t="shared" si="33"/>
        <v/>
      </c>
      <c r="T51" s="475" t="str">
        <f t="shared" si="34"/>
        <v/>
      </c>
      <c r="U51" s="351" t="str">
        <f t="shared" si="35"/>
        <v/>
      </c>
      <c r="V51" s="347" t="str">
        <f>IF(คุณลักษณะ!M51="","",คุณลักษณะ!M51)</f>
        <v/>
      </c>
      <c r="W51" s="11" t="str">
        <f>IF(คุณลักษณะ!N51="","",คุณลักษณะ!N51)</f>
        <v/>
      </c>
      <c r="X51" s="78" t="str">
        <f t="shared" si="36"/>
        <v/>
      </c>
      <c r="Y51" s="475" t="str">
        <f t="shared" si="37"/>
        <v/>
      </c>
      <c r="Z51" s="353" t="str">
        <f t="shared" si="38"/>
        <v/>
      </c>
      <c r="AA51" s="352" t="str">
        <f>IF(คุณลักษณะ!O51="","",คุณลักษณะ!O51)</f>
        <v/>
      </c>
      <c r="AB51" s="11" t="str">
        <f>IF(คุณลักษณะ!P51="","",คุณลักษณะ!P51)</f>
        <v/>
      </c>
      <c r="AC51" s="78" t="str">
        <f t="shared" si="39"/>
        <v/>
      </c>
      <c r="AD51" s="475" t="str">
        <f t="shared" si="40"/>
        <v/>
      </c>
      <c r="AE51" s="351" t="str">
        <f t="shared" si="41"/>
        <v/>
      </c>
      <c r="AF51" s="352" t="str">
        <f>IF(คุณลักษณะ!Q51="","",คุณลักษณะ!Q51)</f>
        <v/>
      </c>
      <c r="AG51" s="11" t="str">
        <f>IF(คุณลักษณะ!R51="","",คุณลักษณะ!R51)</f>
        <v/>
      </c>
      <c r="AH51" s="78" t="str">
        <f t="shared" si="42"/>
        <v/>
      </c>
      <c r="AI51" s="476" t="str">
        <f t="shared" si="43"/>
        <v/>
      </c>
      <c r="AJ51" s="351" t="str">
        <f t="shared" si="44"/>
        <v/>
      </c>
      <c r="AK51" s="352" t="str">
        <f>IF(คุณลักษณะ!S51="","",คุณลักษณะ!S51)</f>
        <v/>
      </c>
      <c r="AL51" s="11" t="str">
        <f>IF(คุณลักษณะ!T51="","",คุณลักษณะ!T51)</f>
        <v/>
      </c>
      <c r="AM51" s="11" t="str">
        <f>IF(คุณลักษณะ!U51="","",คุณลักษณะ!U51)</f>
        <v/>
      </c>
      <c r="AN51" s="78" t="str">
        <f t="shared" si="45"/>
        <v/>
      </c>
      <c r="AO51" s="476" t="str">
        <f t="shared" si="46"/>
        <v/>
      </c>
      <c r="AP51" s="351" t="str">
        <f t="shared" si="47"/>
        <v/>
      </c>
      <c r="AQ51" s="352" t="str">
        <f>IF(คุณลักษณะ!V51="","",คุณลักษณะ!V51)</f>
        <v/>
      </c>
      <c r="AR51" s="11" t="str">
        <f>IF(คุณลักษณะ!W51="","",คุณลักษณะ!W51)</f>
        <v/>
      </c>
      <c r="AS51" s="78" t="str">
        <f t="shared" si="26"/>
        <v/>
      </c>
      <c r="AT51" s="478" t="str">
        <f t="shared" si="24"/>
        <v/>
      </c>
      <c r="AU51" s="351" t="str">
        <f t="shared" si="7"/>
        <v/>
      </c>
      <c r="AV51" s="496" t="str">
        <f t="shared" si="25"/>
        <v/>
      </c>
      <c r="AW51" s="66" t="str">
        <f>IF(OR(นักเรียน!Q51="ออก",AV51=""),"",ROUND(AV51/$AV$5*$AW$5,0))</f>
        <v/>
      </c>
      <c r="AX51" s="489" t="str">
        <f t="shared" si="48"/>
        <v/>
      </c>
      <c r="AY51" s="340" t="str">
        <f t="shared" si="49"/>
        <v/>
      </c>
      <c r="AZ51" s="9" t="str">
        <f>IF(คุณลักษณะ!AB51="","",คุณลักษณะ!AB51)</f>
        <v/>
      </c>
      <c r="BA51" s="46"/>
      <c r="BB51" s="115"/>
      <c r="BC51" s="115"/>
      <c r="BD51" s="115"/>
      <c r="BE51" s="115"/>
    </row>
    <row r="52" spans="1:57" ht="15.75" customHeight="1" x14ac:dyDescent="0.5">
      <c r="A52" s="115"/>
      <c r="B52" s="476">
        <v>47</v>
      </c>
      <c r="C52" s="297" t="str">
        <f>IF(นักเรียน!C52="","",นักเรียน!C52)</f>
        <v/>
      </c>
      <c r="D52" s="646" t="str">
        <f>IF(นักเรียน!E52="","",นักเรียน!E52)</f>
        <v/>
      </c>
      <c r="E52" s="647"/>
      <c r="F52" s="350" t="str">
        <f>IF(คุณลักษณะ!F52="","",คุณลักษณะ!F52)</f>
        <v/>
      </c>
      <c r="G52" s="9" t="str">
        <f>IF(คุณลักษณะ!G52="","",คุณลักษณะ!G52)</f>
        <v/>
      </c>
      <c r="H52" s="9" t="str">
        <f>IF(คุณลักษณะ!H52="","",คุณลักษณะ!H52)</f>
        <v/>
      </c>
      <c r="I52" s="9" t="str">
        <f>IF(คุณลักษณะ!I52="","",คุณลักษณะ!I52)</f>
        <v/>
      </c>
      <c r="J52" s="69" t="str">
        <f t="shared" si="27"/>
        <v/>
      </c>
      <c r="K52" s="475" t="str">
        <f t="shared" si="28"/>
        <v/>
      </c>
      <c r="L52" s="351" t="str">
        <f t="shared" si="29"/>
        <v/>
      </c>
      <c r="M52" s="350" t="str">
        <f>IF(คุณลักษณะ!J52="","",คุณลักษณะ!J52)</f>
        <v/>
      </c>
      <c r="N52" s="9" t="str">
        <f>IF(คุณลักษณะ!K52="","",คุณลักษณะ!K52)</f>
        <v/>
      </c>
      <c r="O52" s="78" t="str">
        <f t="shared" si="30"/>
        <v/>
      </c>
      <c r="P52" s="475" t="str">
        <f t="shared" si="31"/>
        <v/>
      </c>
      <c r="Q52" s="351" t="str">
        <f t="shared" si="32"/>
        <v/>
      </c>
      <c r="R52" s="352" t="str">
        <f>IF(คุณลักษณะ!L52="","",คุณลักษณะ!L52)</f>
        <v/>
      </c>
      <c r="S52" s="78" t="str">
        <f t="shared" si="33"/>
        <v/>
      </c>
      <c r="T52" s="475" t="str">
        <f t="shared" si="34"/>
        <v/>
      </c>
      <c r="U52" s="351" t="str">
        <f t="shared" si="35"/>
        <v/>
      </c>
      <c r="V52" s="347" t="str">
        <f>IF(คุณลักษณะ!M52="","",คุณลักษณะ!M52)</f>
        <v/>
      </c>
      <c r="W52" s="11" t="str">
        <f>IF(คุณลักษณะ!N52="","",คุณลักษณะ!N52)</f>
        <v/>
      </c>
      <c r="X52" s="78" t="str">
        <f t="shared" si="36"/>
        <v/>
      </c>
      <c r="Y52" s="475" t="str">
        <f t="shared" si="37"/>
        <v/>
      </c>
      <c r="Z52" s="353" t="str">
        <f t="shared" si="38"/>
        <v/>
      </c>
      <c r="AA52" s="352" t="str">
        <f>IF(คุณลักษณะ!O52="","",คุณลักษณะ!O52)</f>
        <v/>
      </c>
      <c r="AB52" s="11" t="str">
        <f>IF(คุณลักษณะ!P52="","",คุณลักษณะ!P52)</f>
        <v/>
      </c>
      <c r="AC52" s="78" t="str">
        <f t="shared" si="39"/>
        <v/>
      </c>
      <c r="AD52" s="475" t="str">
        <f t="shared" si="40"/>
        <v/>
      </c>
      <c r="AE52" s="351" t="str">
        <f t="shared" si="41"/>
        <v/>
      </c>
      <c r="AF52" s="352" t="str">
        <f>IF(คุณลักษณะ!Q52="","",คุณลักษณะ!Q52)</f>
        <v/>
      </c>
      <c r="AG52" s="11" t="str">
        <f>IF(คุณลักษณะ!R52="","",คุณลักษณะ!R52)</f>
        <v/>
      </c>
      <c r="AH52" s="78" t="str">
        <f t="shared" si="42"/>
        <v/>
      </c>
      <c r="AI52" s="476" t="str">
        <f t="shared" si="43"/>
        <v/>
      </c>
      <c r="AJ52" s="351" t="str">
        <f t="shared" si="44"/>
        <v/>
      </c>
      <c r="AK52" s="352" t="str">
        <f>IF(คุณลักษณะ!S52="","",คุณลักษณะ!S52)</f>
        <v/>
      </c>
      <c r="AL52" s="11" t="str">
        <f>IF(คุณลักษณะ!T52="","",คุณลักษณะ!T52)</f>
        <v/>
      </c>
      <c r="AM52" s="11" t="str">
        <f>IF(คุณลักษณะ!U52="","",คุณลักษณะ!U52)</f>
        <v/>
      </c>
      <c r="AN52" s="78" t="str">
        <f t="shared" si="45"/>
        <v/>
      </c>
      <c r="AO52" s="476" t="str">
        <f t="shared" si="46"/>
        <v/>
      </c>
      <c r="AP52" s="351" t="str">
        <f t="shared" si="47"/>
        <v/>
      </c>
      <c r="AQ52" s="352" t="str">
        <f>IF(คุณลักษณะ!V52="","",คุณลักษณะ!V52)</f>
        <v/>
      </c>
      <c r="AR52" s="11" t="str">
        <f>IF(คุณลักษณะ!W52="","",คุณลักษณะ!W52)</f>
        <v/>
      </c>
      <c r="AS52" s="78" t="str">
        <f t="shared" si="26"/>
        <v/>
      </c>
      <c r="AT52" s="478" t="str">
        <f t="shared" si="24"/>
        <v/>
      </c>
      <c r="AU52" s="351" t="str">
        <f t="shared" si="7"/>
        <v/>
      </c>
      <c r="AV52" s="496" t="str">
        <f t="shared" si="25"/>
        <v/>
      </c>
      <c r="AW52" s="66" t="str">
        <f>IF(OR(นักเรียน!Q52="ออก",AV52=""),"",ROUND(AV52/$AV$5*$AW$5,0))</f>
        <v/>
      </c>
      <c r="AX52" s="489" t="str">
        <f t="shared" si="48"/>
        <v/>
      </c>
      <c r="AY52" s="340" t="str">
        <f t="shared" si="49"/>
        <v/>
      </c>
      <c r="AZ52" s="9" t="str">
        <f>IF(คุณลักษณะ!AB52="","",คุณลักษณะ!AB52)</f>
        <v/>
      </c>
      <c r="BA52" s="46"/>
      <c r="BB52" s="115"/>
      <c r="BC52" s="115"/>
      <c r="BD52" s="115"/>
      <c r="BE52" s="115"/>
    </row>
    <row r="53" spans="1:57" ht="15.75" customHeight="1" x14ac:dyDescent="0.5">
      <c r="A53" s="115"/>
      <c r="B53" s="476">
        <v>48</v>
      </c>
      <c r="C53" s="297" t="str">
        <f>IF(นักเรียน!C53="","",นักเรียน!C53)</f>
        <v/>
      </c>
      <c r="D53" s="646" t="str">
        <f>IF(นักเรียน!E53="","",นักเรียน!E53)</f>
        <v/>
      </c>
      <c r="E53" s="647"/>
      <c r="F53" s="350" t="str">
        <f>IF(คุณลักษณะ!F53="","",คุณลักษณะ!F53)</f>
        <v/>
      </c>
      <c r="G53" s="9" t="str">
        <f>IF(คุณลักษณะ!G53="","",คุณลักษณะ!G53)</f>
        <v/>
      </c>
      <c r="H53" s="9" t="str">
        <f>IF(คุณลักษณะ!H53="","",คุณลักษณะ!H53)</f>
        <v/>
      </c>
      <c r="I53" s="9" t="str">
        <f>IF(คุณลักษณะ!I53="","",คุณลักษณะ!I53)</f>
        <v/>
      </c>
      <c r="J53" s="69" t="str">
        <f t="shared" si="27"/>
        <v/>
      </c>
      <c r="K53" s="475" t="str">
        <f t="shared" si="28"/>
        <v/>
      </c>
      <c r="L53" s="351" t="str">
        <f t="shared" si="29"/>
        <v/>
      </c>
      <c r="M53" s="350" t="str">
        <f>IF(คุณลักษณะ!J53="","",คุณลักษณะ!J53)</f>
        <v/>
      </c>
      <c r="N53" s="9" t="str">
        <f>IF(คุณลักษณะ!K53="","",คุณลักษณะ!K53)</f>
        <v/>
      </c>
      <c r="O53" s="78" t="str">
        <f t="shared" si="30"/>
        <v/>
      </c>
      <c r="P53" s="475" t="str">
        <f t="shared" si="31"/>
        <v/>
      </c>
      <c r="Q53" s="351" t="str">
        <f t="shared" si="32"/>
        <v/>
      </c>
      <c r="R53" s="352" t="str">
        <f>IF(คุณลักษณะ!L53="","",คุณลักษณะ!L53)</f>
        <v/>
      </c>
      <c r="S53" s="78" t="str">
        <f t="shared" si="33"/>
        <v/>
      </c>
      <c r="T53" s="475" t="str">
        <f t="shared" si="34"/>
        <v/>
      </c>
      <c r="U53" s="351" t="str">
        <f t="shared" si="35"/>
        <v/>
      </c>
      <c r="V53" s="347" t="str">
        <f>IF(คุณลักษณะ!M53="","",คุณลักษณะ!M53)</f>
        <v/>
      </c>
      <c r="W53" s="11" t="str">
        <f>IF(คุณลักษณะ!N53="","",คุณลักษณะ!N53)</f>
        <v/>
      </c>
      <c r="X53" s="78" t="str">
        <f t="shared" si="36"/>
        <v/>
      </c>
      <c r="Y53" s="475" t="str">
        <f t="shared" si="37"/>
        <v/>
      </c>
      <c r="Z53" s="353" t="str">
        <f t="shared" si="38"/>
        <v/>
      </c>
      <c r="AA53" s="352" t="str">
        <f>IF(คุณลักษณะ!O53="","",คุณลักษณะ!O53)</f>
        <v/>
      </c>
      <c r="AB53" s="11" t="str">
        <f>IF(คุณลักษณะ!P53="","",คุณลักษณะ!P53)</f>
        <v/>
      </c>
      <c r="AC53" s="78" t="str">
        <f t="shared" si="39"/>
        <v/>
      </c>
      <c r="AD53" s="475" t="str">
        <f t="shared" si="40"/>
        <v/>
      </c>
      <c r="AE53" s="351" t="str">
        <f t="shared" si="41"/>
        <v/>
      </c>
      <c r="AF53" s="352" t="str">
        <f>IF(คุณลักษณะ!Q53="","",คุณลักษณะ!Q53)</f>
        <v/>
      </c>
      <c r="AG53" s="11" t="str">
        <f>IF(คุณลักษณะ!R53="","",คุณลักษณะ!R53)</f>
        <v/>
      </c>
      <c r="AH53" s="78" t="str">
        <f t="shared" si="42"/>
        <v/>
      </c>
      <c r="AI53" s="476" t="str">
        <f t="shared" si="43"/>
        <v/>
      </c>
      <c r="AJ53" s="351" t="str">
        <f t="shared" si="44"/>
        <v/>
      </c>
      <c r="AK53" s="352" t="str">
        <f>IF(คุณลักษณะ!S53="","",คุณลักษณะ!S53)</f>
        <v/>
      </c>
      <c r="AL53" s="11" t="str">
        <f>IF(คุณลักษณะ!T53="","",คุณลักษณะ!T53)</f>
        <v/>
      </c>
      <c r="AM53" s="11" t="str">
        <f>IF(คุณลักษณะ!U53="","",คุณลักษณะ!U53)</f>
        <v/>
      </c>
      <c r="AN53" s="78" t="str">
        <f t="shared" si="45"/>
        <v/>
      </c>
      <c r="AO53" s="476" t="str">
        <f t="shared" si="46"/>
        <v/>
      </c>
      <c r="AP53" s="351" t="str">
        <f t="shared" si="47"/>
        <v/>
      </c>
      <c r="AQ53" s="352" t="str">
        <f>IF(คุณลักษณะ!V53="","",คุณลักษณะ!V53)</f>
        <v/>
      </c>
      <c r="AR53" s="11" t="str">
        <f>IF(คุณลักษณะ!W53="","",คุณลักษณะ!W53)</f>
        <v/>
      </c>
      <c r="AS53" s="78" t="str">
        <f t="shared" si="26"/>
        <v/>
      </c>
      <c r="AT53" s="478" t="str">
        <f t="shared" si="24"/>
        <v/>
      </c>
      <c r="AU53" s="351" t="str">
        <f t="shared" si="7"/>
        <v/>
      </c>
      <c r="AV53" s="496" t="str">
        <f t="shared" si="25"/>
        <v/>
      </c>
      <c r="AW53" s="66" t="str">
        <f>IF(OR(นักเรียน!Q53="ออก",AV53=""),"",ROUND(AV53/$AV$5*$AW$5,0))</f>
        <v/>
      </c>
      <c r="AX53" s="489" t="str">
        <f t="shared" si="48"/>
        <v/>
      </c>
      <c r="AY53" s="340" t="str">
        <f t="shared" si="49"/>
        <v/>
      </c>
      <c r="AZ53" s="9" t="str">
        <f>IF(คุณลักษณะ!AB53="","",คุณลักษณะ!AB53)</f>
        <v/>
      </c>
      <c r="BA53" s="46"/>
      <c r="BB53" s="115"/>
      <c r="BC53" s="115"/>
      <c r="BD53" s="115"/>
      <c r="BE53" s="115"/>
    </row>
    <row r="54" spans="1:57" ht="15.75" customHeight="1" x14ac:dyDescent="0.5">
      <c r="A54" s="115"/>
      <c r="B54" s="476">
        <v>49</v>
      </c>
      <c r="C54" s="297" t="str">
        <f>IF(นักเรียน!C54="","",นักเรียน!C54)</f>
        <v/>
      </c>
      <c r="D54" s="646" t="str">
        <f>IF(นักเรียน!E54="","",นักเรียน!E54)</f>
        <v/>
      </c>
      <c r="E54" s="647"/>
      <c r="F54" s="350" t="str">
        <f>IF(คุณลักษณะ!F54="","",คุณลักษณะ!F54)</f>
        <v/>
      </c>
      <c r="G54" s="9" t="str">
        <f>IF(คุณลักษณะ!G54="","",คุณลักษณะ!G54)</f>
        <v/>
      </c>
      <c r="H54" s="9" t="str">
        <f>IF(คุณลักษณะ!H54="","",คุณลักษณะ!H54)</f>
        <v/>
      </c>
      <c r="I54" s="9" t="str">
        <f>IF(คุณลักษณะ!I54="","",คุณลักษณะ!I54)</f>
        <v/>
      </c>
      <c r="J54" s="69" t="str">
        <f t="shared" si="27"/>
        <v/>
      </c>
      <c r="K54" s="475" t="str">
        <f t="shared" si="28"/>
        <v/>
      </c>
      <c r="L54" s="351" t="str">
        <f t="shared" si="29"/>
        <v/>
      </c>
      <c r="M54" s="350" t="str">
        <f>IF(คุณลักษณะ!J54="","",คุณลักษณะ!J54)</f>
        <v/>
      </c>
      <c r="N54" s="9" t="str">
        <f>IF(คุณลักษณะ!K54="","",คุณลักษณะ!K54)</f>
        <v/>
      </c>
      <c r="O54" s="78" t="str">
        <f t="shared" si="30"/>
        <v/>
      </c>
      <c r="P54" s="475" t="str">
        <f t="shared" si="31"/>
        <v/>
      </c>
      <c r="Q54" s="351" t="str">
        <f t="shared" si="32"/>
        <v/>
      </c>
      <c r="R54" s="352" t="str">
        <f>IF(คุณลักษณะ!L54="","",คุณลักษณะ!L54)</f>
        <v/>
      </c>
      <c r="S54" s="78" t="str">
        <f t="shared" si="33"/>
        <v/>
      </c>
      <c r="T54" s="475" t="str">
        <f t="shared" si="34"/>
        <v/>
      </c>
      <c r="U54" s="351" t="str">
        <f t="shared" si="35"/>
        <v/>
      </c>
      <c r="V54" s="347" t="str">
        <f>IF(คุณลักษณะ!M54="","",คุณลักษณะ!M54)</f>
        <v/>
      </c>
      <c r="W54" s="11" t="str">
        <f>IF(คุณลักษณะ!N54="","",คุณลักษณะ!N54)</f>
        <v/>
      </c>
      <c r="X54" s="78" t="str">
        <f t="shared" si="36"/>
        <v/>
      </c>
      <c r="Y54" s="475" t="str">
        <f t="shared" si="37"/>
        <v/>
      </c>
      <c r="Z54" s="353" t="str">
        <f t="shared" si="38"/>
        <v/>
      </c>
      <c r="AA54" s="352" t="str">
        <f>IF(คุณลักษณะ!O54="","",คุณลักษณะ!O54)</f>
        <v/>
      </c>
      <c r="AB54" s="11" t="str">
        <f>IF(คุณลักษณะ!P54="","",คุณลักษณะ!P54)</f>
        <v/>
      </c>
      <c r="AC54" s="78" t="str">
        <f t="shared" si="39"/>
        <v/>
      </c>
      <c r="AD54" s="475" t="str">
        <f t="shared" si="40"/>
        <v/>
      </c>
      <c r="AE54" s="351" t="str">
        <f t="shared" si="41"/>
        <v/>
      </c>
      <c r="AF54" s="352" t="str">
        <f>IF(คุณลักษณะ!Q54="","",คุณลักษณะ!Q54)</f>
        <v/>
      </c>
      <c r="AG54" s="11" t="str">
        <f>IF(คุณลักษณะ!R54="","",คุณลักษณะ!R54)</f>
        <v/>
      </c>
      <c r="AH54" s="78" t="str">
        <f t="shared" si="42"/>
        <v/>
      </c>
      <c r="AI54" s="476" t="str">
        <f t="shared" si="43"/>
        <v/>
      </c>
      <c r="AJ54" s="351" t="str">
        <f t="shared" si="44"/>
        <v/>
      </c>
      <c r="AK54" s="352" t="str">
        <f>IF(คุณลักษณะ!S54="","",คุณลักษณะ!S54)</f>
        <v/>
      </c>
      <c r="AL54" s="11" t="str">
        <f>IF(คุณลักษณะ!T54="","",คุณลักษณะ!T54)</f>
        <v/>
      </c>
      <c r="AM54" s="11" t="str">
        <f>IF(คุณลักษณะ!U54="","",คุณลักษณะ!U54)</f>
        <v/>
      </c>
      <c r="AN54" s="78" t="str">
        <f t="shared" si="45"/>
        <v/>
      </c>
      <c r="AO54" s="476" t="str">
        <f t="shared" si="46"/>
        <v/>
      </c>
      <c r="AP54" s="351" t="str">
        <f t="shared" si="47"/>
        <v/>
      </c>
      <c r="AQ54" s="352" t="str">
        <f>IF(คุณลักษณะ!V54="","",คุณลักษณะ!V54)</f>
        <v/>
      </c>
      <c r="AR54" s="11" t="str">
        <f>IF(คุณลักษณะ!W54="","",คุณลักษณะ!W54)</f>
        <v/>
      </c>
      <c r="AS54" s="78" t="str">
        <f t="shared" si="26"/>
        <v/>
      </c>
      <c r="AT54" s="478" t="str">
        <f t="shared" si="24"/>
        <v/>
      </c>
      <c r="AU54" s="351" t="str">
        <f t="shared" si="7"/>
        <v/>
      </c>
      <c r="AV54" s="496" t="str">
        <f t="shared" si="25"/>
        <v/>
      </c>
      <c r="AW54" s="66" t="str">
        <f>IF(OR(นักเรียน!Q54="ออก",AV54=""),"",ROUND(AV54/$AV$5*$AW$5,0))</f>
        <v/>
      </c>
      <c r="AX54" s="489" t="str">
        <f t="shared" si="48"/>
        <v/>
      </c>
      <c r="AY54" s="340" t="str">
        <f t="shared" si="49"/>
        <v/>
      </c>
      <c r="AZ54" s="9" t="str">
        <f>IF(คุณลักษณะ!AB54="","",คุณลักษณะ!AB54)</f>
        <v/>
      </c>
      <c r="BA54" s="46"/>
      <c r="BB54" s="115"/>
      <c r="BC54" s="115"/>
      <c r="BD54" s="115"/>
      <c r="BE54" s="115"/>
    </row>
    <row r="55" spans="1:57" ht="15.75" customHeight="1" x14ac:dyDescent="0.5">
      <c r="A55" s="115"/>
      <c r="B55" s="476">
        <v>50</v>
      </c>
      <c r="C55" s="297" t="str">
        <f>IF(นักเรียน!C55="","",นักเรียน!C55)</f>
        <v/>
      </c>
      <c r="D55" s="646" t="str">
        <f>IF(นักเรียน!E55="","",นักเรียน!E55)</f>
        <v/>
      </c>
      <c r="E55" s="647"/>
      <c r="F55" s="350" t="str">
        <f>IF(คุณลักษณะ!F55="","",คุณลักษณะ!F55)</f>
        <v/>
      </c>
      <c r="G55" s="9" t="str">
        <f>IF(คุณลักษณะ!G55="","",คุณลักษณะ!G55)</f>
        <v/>
      </c>
      <c r="H55" s="9" t="str">
        <f>IF(คุณลักษณะ!H55="","",คุณลักษณะ!H55)</f>
        <v/>
      </c>
      <c r="I55" s="9" t="str">
        <f>IF(คุณลักษณะ!I55="","",คุณลักษณะ!I55)</f>
        <v/>
      </c>
      <c r="J55" s="69" t="str">
        <f t="shared" si="27"/>
        <v/>
      </c>
      <c r="K55" s="475" t="str">
        <f t="shared" si="28"/>
        <v/>
      </c>
      <c r="L55" s="351" t="str">
        <f t="shared" si="29"/>
        <v/>
      </c>
      <c r="M55" s="350" t="str">
        <f>IF(คุณลักษณะ!J55="","",คุณลักษณะ!J55)</f>
        <v/>
      </c>
      <c r="N55" s="9" t="str">
        <f>IF(คุณลักษณะ!K55="","",คุณลักษณะ!K55)</f>
        <v/>
      </c>
      <c r="O55" s="78" t="str">
        <f t="shared" si="30"/>
        <v/>
      </c>
      <c r="P55" s="475" t="str">
        <f t="shared" si="31"/>
        <v/>
      </c>
      <c r="Q55" s="351" t="str">
        <f t="shared" si="32"/>
        <v/>
      </c>
      <c r="R55" s="352" t="str">
        <f>IF(คุณลักษณะ!L55="","",คุณลักษณะ!L55)</f>
        <v/>
      </c>
      <c r="S55" s="78" t="str">
        <f t="shared" si="33"/>
        <v/>
      </c>
      <c r="T55" s="475" t="str">
        <f t="shared" si="34"/>
        <v/>
      </c>
      <c r="U55" s="351" t="str">
        <f t="shared" si="35"/>
        <v/>
      </c>
      <c r="V55" s="347" t="str">
        <f>IF(คุณลักษณะ!M55="","",คุณลักษณะ!M55)</f>
        <v/>
      </c>
      <c r="W55" s="11" t="str">
        <f>IF(คุณลักษณะ!N55="","",คุณลักษณะ!N55)</f>
        <v/>
      </c>
      <c r="X55" s="78" t="str">
        <f t="shared" si="36"/>
        <v/>
      </c>
      <c r="Y55" s="475" t="str">
        <f t="shared" si="37"/>
        <v/>
      </c>
      <c r="Z55" s="353" t="str">
        <f t="shared" si="38"/>
        <v/>
      </c>
      <c r="AA55" s="352" t="str">
        <f>IF(คุณลักษณะ!O55="","",คุณลักษณะ!O55)</f>
        <v/>
      </c>
      <c r="AB55" s="11" t="str">
        <f>IF(คุณลักษณะ!P55="","",คุณลักษณะ!P55)</f>
        <v/>
      </c>
      <c r="AC55" s="78" t="str">
        <f t="shared" si="39"/>
        <v/>
      </c>
      <c r="AD55" s="475" t="str">
        <f t="shared" si="40"/>
        <v/>
      </c>
      <c r="AE55" s="351" t="str">
        <f t="shared" si="41"/>
        <v/>
      </c>
      <c r="AF55" s="352" t="str">
        <f>IF(คุณลักษณะ!Q55="","",คุณลักษณะ!Q55)</f>
        <v/>
      </c>
      <c r="AG55" s="11" t="str">
        <f>IF(คุณลักษณะ!R55="","",คุณลักษณะ!R55)</f>
        <v/>
      </c>
      <c r="AH55" s="78" t="str">
        <f t="shared" si="42"/>
        <v/>
      </c>
      <c r="AI55" s="476" t="str">
        <f t="shared" si="43"/>
        <v/>
      </c>
      <c r="AJ55" s="351" t="str">
        <f t="shared" si="44"/>
        <v/>
      </c>
      <c r="AK55" s="352" t="str">
        <f>IF(คุณลักษณะ!S55="","",คุณลักษณะ!S55)</f>
        <v/>
      </c>
      <c r="AL55" s="11" t="str">
        <f>IF(คุณลักษณะ!T55="","",คุณลักษณะ!T55)</f>
        <v/>
      </c>
      <c r="AM55" s="11" t="str">
        <f>IF(คุณลักษณะ!U55="","",คุณลักษณะ!U55)</f>
        <v/>
      </c>
      <c r="AN55" s="78" t="str">
        <f t="shared" si="45"/>
        <v/>
      </c>
      <c r="AO55" s="476" t="str">
        <f t="shared" si="46"/>
        <v/>
      </c>
      <c r="AP55" s="351" t="str">
        <f t="shared" si="47"/>
        <v/>
      </c>
      <c r="AQ55" s="352" t="str">
        <f>IF(คุณลักษณะ!V55="","",คุณลักษณะ!V55)</f>
        <v/>
      </c>
      <c r="AR55" s="11" t="str">
        <f>IF(คุณลักษณะ!W55="","",คุณลักษณะ!W55)</f>
        <v/>
      </c>
      <c r="AS55" s="78" t="str">
        <f t="shared" si="26"/>
        <v/>
      </c>
      <c r="AT55" s="478" t="str">
        <f t="shared" si="24"/>
        <v/>
      </c>
      <c r="AU55" s="351" t="str">
        <f t="shared" si="7"/>
        <v/>
      </c>
      <c r="AV55" s="496" t="str">
        <f t="shared" si="25"/>
        <v/>
      </c>
      <c r="AW55" s="66" t="str">
        <f>IF(OR(นักเรียน!Q55="ออก",AV55=""),"",ROUND(AV55/$AV$5*$AW$5,0))</f>
        <v/>
      </c>
      <c r="AX55" s="489" t="str">
        <f t="shared" si="48"/>
        <v/>
      </c>
      <c r="AY55" s="340" t="str">
        <f t="shared" si="49"/>
        <v/>
      </c>
      <c r="AZ55" s="9" t="str">
        <f>IF(คุณลักษณะ!AB55="","",คุณลักษณะ!AB55)</f>
        <v/>
      </c>
      <c r="BA55" s="46"/>
      <c r="BB55" s="115"/>
      <c r="BC55" s="115"/>
      <c r="BD55" s="115"/>
      <c r="BE55" s="115"/>
    </row>
    <row r="56" spans="1:57" ht="18" customHeight="1" x14ac:dyDescent="0.5">
      <c r="A56" s="115"/>
      <c r="B56" s="137"/>
      <c r="C56" s="137"/>
      <c r="D56" s="115"/>
      <c r="E56" s="115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70"/>
      <c r="AX56" s="170"/>
      <c r="AY56" s="115"/>
      <c r="AZ56" s="115"/>
      <c r="BA56" s="115"/>
      <c r="BB56" s="115"/>
      <c r="BC56" s="115"/>
      <c r="BD56" s="115"/>
      <c r="BE56" s="115"/>
    </row>
    <row r="57" spans="1:57" ht="18" customHeight="1" x14ac:dyDescent="0.5">
      <c r="A57" s="115"/>
      <c r="B57" s="137"/>
      <c r="C57" s="137"/>
      <c r="D57" s="115"/>
      <c r="E57" s="115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70"/>
      <c r="AX57" s="170"/>
      <c r="AY57" s="115"/>
      <c r="AZ57" s="115"/>
      <c r="BA57" s="115"/>
      <c r="BB57" s="115"/>
      <c r="BC57" s="115"/>
      <c r="BD57" s="115"/>
      <c r="BE57" s="115"/>
    </row>
    <row r="58" spans="1:57" ht="18" customHeight="1" x14ac:dyDescent="0.5">
      <c r="A58" s="115"/>
      <c r="B58" s="137"/>
      <c r="C58" s="137"/>
      <c r="D58" s="115"/>
      <c r="E58" s="115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70"/>
      <c r="AX58" s="170"/>
      <c r="AY58" s="115"/>
      <c r="AZ58" s="115"/>
      <c r="BA58" s="115"/>
      <c r="BB58" s="115"/>
      <c r="BC58" s="115"/>
      <c r="BD58" s="115"/>
      <c r="BE58" s="115"/>
    </row>
    <row r="59" spans="1:57" ht="18" customHeight="1" x14ac:dyDescent="0.5">
      <c r="A59" s="115"/>
      <c r="B59" s="137"/>
      <c r="C59" s="137"/>
      <c r="D59" s="115"/>
      <c r="E59" s="115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70"/>
      <c r="AX59" s="170"/>
      <c r="AY59" s="115"/>
      <c r="AZ59" s="115"/>
      <c r="BA59" s="115"/>
      <c r="BB59" s="115"/>
      <c r="BC59" s="115"/>
      <c r="BD59" s="115"/>
      <c r="BE59" s="115"/>
    </row>
    <row r="60" spans="1:57" ht="18" customHeight="1" x14ac:dyDescent="0.5">
      <c r="A60" s="115"/>
      <c r="B60" s="137"/>
      <c r="C60" s="137"/>
      <c r="D60" s="115"/>
      <c r="E60" s="115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70"/>
      <c r="AX60" s="170"/>
      <c r="AY60" s="115"/>
      <c r="AZ60" s="115"/>
      <c r="BA60" s="115"/>
      <c r="BB60" s="115"/>
      <c r="BC60" s="115"/>
      <c r="BD60" s="115"/>
      <c r="BE60" s="115"/>
    </row>
    <row r="61" spans="1:57" ht="18" customHeight="1" x14ac:dyDescent="0.5">
      <c r="A61" s="115"/>
      <c r="B61" s="137"/>
      <c r="C61" s="137"/>
      <c r="D61" s="115"/>
      <c r="E61" s="115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70"/>
      <c r="AX61" s="170"/>
      <c r="AY61" s="115"/>
      <c r="AZ61" s="115"/>
      <c r="BA61" s="115"/>
      <c r="BB61" s="115"/>
      <c r="BC61" s="115"/>
      <c r="BD61" s="115"/>
      <c r="BE61" s="115"/>
    </row>
    <row r="62" spans="1:57" ht="18" customHeight="1" x14ac:dyDescent="0.5">
      <c r="A62" s="115"/>
      <c r="B62" s="137"/>
      <c r="C62" s="137"/>
      <c r="D62" s="115"/>
      <c r="E62" s="115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70"/>
      <c r="AX62" s="170"/>
      <c r="AY62" s="115"/>
      <c r="AZ62" s="115"/>
      <c r="BA62" s="115"/>
      <c r="BB62" s="115"/>
      <c r="BC62" s="115"/>
      <c r="BD62" s="115"/>
      <c r="BE62" s="115"/>
    </row>
    <row r="63" spans="1:57" ht="18" customHeight="1" x14ac:dyDescent="0.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1:57" ht="18" customHeight="1" x14ac:dyDescent="0.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4:80" ht="18" customHeight="1" x14ac:dyDescent="0.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4:80" ht="18" customHeight="1" x14ac:dyDescent="0.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4:80" ht="18" customHeight="1" x14ac:dyDescent="0.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4:80" ht="18" customHeight="1" x14ac:dyDescent="0.5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4:80" ht="18" customHeight="1" x14ac:dyDescent="0.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4:80" ht="18" customHeight="1" x14ac:dyDescent="0.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4:80" s="4" customFormat="1" ht="18" customHeight="1" x14ac:dyDescent="0.5">
      <c r="D71" s="1"/>
      <c r="E71" s="1"/>
      <c r="AW71" s="3"/>
      <c r="AX71" s="3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</row>
  </sheetData>
  <sheetProtection password="CC5E" sheet="1" objects="1" scenarios="1" selectLockedCells="1" selectUnlockedCells="1"/>
  <mergeCells count="80">
    <mergeCell ref="D46:E46"/>
    <mergeCell ref="D47:E47"/>
    <mergeCell ref="D48:E48"/>
    <mergeCell ref="D49:E49"/>
    <mergeCell ref="D50:E50"/>
    <mergeCell ref="Q4:Q5"/>
    <mergeCell ref="B2:B5"/>
    <mergeCell ref="C2:C5"/>
    <mergeCell ref="D2:D5"/>
    <mergeCell ref="L4:L5"/>
    <mergeCell ref="F3:L3"/>
    <mergeCell ref="F2:Q2"/>
    <mergeCell ref="M3:Q3"/>
    <mergeCell ref="BA2:BA5"/>
    <mergeCell ref="AJ4:AJ5"/>
    <mergeCell ref="AP4:AP5"/>
    <mergeCell ref="AF3:AJ3"/>
    <mergeCell ref="AK3:AP3"/>
    <mergeCell ref="AF2:AU2"/>
    <mergeCell ref="AV2:AW2"/>
    <mergeCell ref="AX2:AZ2"/>
    <mergeCell ref="AZ3:AZ5"/>
    <mergeCell ref="R2:AE2"/>
    <mergeCell ref="AW3:AW4"/>
    <mergeCell ref="AV3:AV4"/>
    <mergeCell ref="AX3:AX5"/>
    <mergeCell ref="AY3:AY5"/>
    <mergeCell ref="AA3:AE3"/>
    <mergeCell ref="U4:U5"/>
    <mergeCell ref="Z4:Z5"/>
    <mergeCell ref="R3:U3"/>
    <mergeCell ref="V3:Z3"/>
    <mergeCell ref="AE4:AE5"/>
    <mergeCell ref="AQ3:AU3"/>
    <mergeCell ref="AU4:AU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1:E51"/>
    <mergeCell ref="D52:E52"/>
    <mergeCell ref="D53:E53"/>
    <mergeCell ref="D54:E54"/>
    <mergeCell ref="D55:E55"/>
  </mergeCells>
  <conditionalFormatting sqref="K6:K55">
    <cfRule type="cellIs" dxfId="35" priority="13" operator="lessThan">
      <formula>50%*$K$5</formula>
    </cfRule>
  </conditionalFormatting>
  <conditionalFormatting sqref="P6:P55">
    <cfRule type="cellIs" dxfId="34" priority="12" operator="lessThan">
      <formula>50%*$P$5</formula>
    </cfRule>
  </conditionalFormatting>
  <conditionalFormatting sqref="AW6:AW55">
    <cfRule type="cellIs" dxfId="33" priority="11" operator="lessThan">
      <formula>50%*$AW$5</formula>
    </cfRule>
  </conditionalFormatting>
  <conditionalFormatting sqref="AO6:AO55">
    <cfRule type="cellIs" dxfId="32" priority="9" operator="lessThan">
      <formula>50%*$AO$5</formula>
    </cfRule>
  </conditionalFormatting>
  <conditionalFormatting sqref="AI6:AI55">
    <cfRule type="cellIs" dxfId="31" priority="8" operator="lessThan">
      <formula>50%*$AI$5</formula>
    </cfRule>
  </conditionalFormatting>
  <conditionalFormatting sqref="AD6:AD55">
    <cfRule type="cellIs" dxfId="30" priority="7" operator="lessThan">
      <formula>50%*$AD$5</formula>
    </cfRule>
  </conditionalFormatting>
  <conditionalFormatting sqref="Y6:Y55">
    <cfRule type="cellIs" dxfId="29" priority="6" operator="lessThan">
      <formula>50%*$Y$5</formula>
    </cfRule>
  </conditionalFormatting>
  <conditionalFormatting sqref="T6:T55">
    <cfRule type="cellIs" dxfId="28" priority="5" operator="lessThan">
      <formula>50%*$T$5</formula>
    </cfRule>
  </conditionalFormatting>
  <conditionalFormatting sqref="AX6:AX55">
    <cfRule type="cellIs" dxfId="27" priority="4" operator="equal">
      <formula>0</formula>
    </cfRule>
  </conditionalFormatting>
  <conditionalFormatting sqref="AY6:AY55">
    <cfRule type="containsText" dxfId="26" priority="3" operator="containsText" text="ไม่ผ่าน">
      <formula>NOT(ISERROR(SEARCH("ไม่ผ่าน",AY6)))</formula>
    </cfRule>
  </conditionalFormatting>
  <conditionalFormatting sqref="AT6:AT55">
    <cfRule type="cellIs" dxfId="25" priority="16" operator="lessThan">
      <formula>50%*#REF!</formula>
    </cfRule>
  </conditionalFormatting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colBreaks count="2" manualBreakCount="2">
    <brk id="17" min="1" max="54" man="1"/>
    <brk id="31" min="1" max="54" man="1"/>
  </colBreaks>
  <ignoredErrors>
    <ignoredError sqref="J6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V71"/>
  <sheetViews>
    <sheetView showGridLines="0" showRowColHeaders="0" zoomScaleNormal="100" workbookViewId="0">
      <pane xSplit="5" ySplit="5" topLeftCell="F19" activePane="bottomRight" state="frozen"/>
      <selection activeCell="B1" sqref="B1"/>
      <selection pane="topRight" activeCell="B1" sqref="B1"/>
      <selection pane="bottomLeft" activeCell="B1" sqref="B1"/>
      <selection pane="bottomRight" activeCell="F6" sqref="F6:J24"/>
    </sheetView>
  </sheetViews>
  <sheetFormatPr defaultRowHeight="18" customHeight="1" x14ac:dyDescent="0.5"/>
  <cols>
    <col min="1" max="1" width="8" style="1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10" width="11.5703125" style="1" customWidth="1"/>
    <col min="11" max="11" width="14.85546875" style="4" customWidth="1"/>
    <col min="12" max="13" width="13.140625" style="3" customWidth="1"/>
    <col min="14" max="15" width="13.140625" style="1" customWidth="1"/>
    <col min="16" max="16" width="21.5703125" style="1" customWidth="1"/>
    <col min="17" max="17" width="1.85546875" style="1" customWidth="1"/>
    <col min="18" max="22" width="8.140625" style="1" customWidth="1"/>
    <col min="23" max="16384" width="9.140625" style="1"/>
  </cols>
  <sheetData>
    <row r="1" spans="1:22" ht="42" customHeight="1" x14ac:dyDescent="0.5">
      <c r="A1" s="115"/>
      <c r="B1" s="137"/>
      <c r="C1" s="137"/>
      <c r="D1" s="115"/>
      <c r="E1" s="115"/>
      <c r="F1" s="187" t="s">
        <v>374</v>
      </c>
      <c r="G1" s="115"/>
      <c r="H1" s="115"/>
      <c r="I1" s="115"/>
      <c r="J1" s="115"/>
      <c r="K1" s="137"/>
      <c r="L1" s="170"/>
      <c r="M1" s="170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" customHeight="1" x14ac:dyDescent="0.5">
      <c r="A2" s="115"/>
      <c r="B2" s="650" t="s">
        <v>0</v>
      </c>
      <c r="C2" s="650" t="s">
        <v>1</v>
      </c>
      <c r="D2" s="652" t="s">
        <v>2</v>
      </c>
      <c r="E2" s="314"/>
      <c r="F2" s="688" t="s">
        <v>139</v>
      </c>
      <c r="G2" s="689"/>
      <c r="H2" s="689"/>
      <c r="I2" s="689"/>
      <c r="J2" s="689"/>
      <c r="K2" s="690"/>
      <c r="L2" s="688" t="str">
        <f>F2</f>
        <v>ผลการประเมินการอ่าน คิดวิเคราะห์และเขียน</v>
      </c>
      <c r="M2" s="689"/>
      <c r="N2" s="689"/>
      <c r="O2" s="690"/>
      <c r="P2" s="682" t="s">
        <v>51</v>
      </c>
      <c r="Q2" s="115"/>
      <c r="R2" s="115"/>
      <c r="S2" s="115"/>
      <c r="T2" s="115"/>
      <c r="U2" s="115"/>
      <c r="V2" s="115"/>
    </row>
    <row r="3" spans="1:22" s="4" customFormat="1" ht="18" customHeight="1" x14ac:dyDescent="0.5">
      <c r="A3" s="137"/>
      <c r="B3" s="650"/>
      <c r="C3" s="650"/>
      <c r="D3" s="652"/>
      <c r="E3" s="88"/>
      <c r="F3" s="683" t="s">
        <v>136</v>
      </c>
      <c r="G3" s="683"/>
      <c r="H3" s="683" t="s">
        <v>138</v>
      </c>
      <c r="I3" s="683"/>
      <c r="J3" s="316" t="s">
        <v>137</v>
      </c>
      <c r="K3" s="682" t="s">
        <v>9</v>
      </c>
      <c r="L3" s="682" t="s">
        <v>133</v>
      </c>
      <c r="M3" s="665" t="s">
        <v>61</v>
      </c>
      <c r="N3" s="665" t="s">
        <v>135</v>
      </c>
      <c r="O3" s="684" t="s">
        <v>145</v>
      </c>
      <c r="P3" s="682"/>
      <c r="Q3" s="137"/>
      <c r="R3" s="137"/>
      <c r="S3" s="137"/>
      <c r="T3" s="137"/>
      <c r="U3" s="137"/>
      <c r="V3" s="137"/>
    </row>
    <row r="4" spans="1:22" ht="18" customHeight="1" x14ac:dyDescent="0.5">
      <c r="A4" s="115"/>
      <c r="B4" s="650"/>
      <c r="C4" s="650"/>
      <c r="D4" s="653"/>
      <c r="E4" s="59" t="s">
        <v>140</v>
      </c>
      <c r="F4" s="81">
        <v>1</v>
      </c>
      <c r="G4" s="81">
        <v>2</v>
      </c>
      <c r="H4" s="81">
        <v>3</v>
      </c>
      <c r="I4" s="81">
        <v>4</v>
      </c>
      <c r="J4" s="81">
        <v>5</v>
      </c>
      <c r="K4" s="682"/>
      <c r="L4" s="682"/>
      <c r="M4" s="665"/>
      <c r="N4" s="665"/>
      <c r="O4" s="684"/>
      <c r="P4" s="682"/>
      <c r="Q4" s="115"/>
      <c r="R4" s="115"/>
      <c r="S4" s="115"/>
      <c r="T4" s="115"/>
      <c r="U4" s="115"/>
      <c r="V4" s="115"/>
    </row>
    <row r="5" spans="1:22" ht="18" customHeight="1" thickBot="1" x14ac:dyDescent="0.55000000000000004">
      <c r="A5" s="115"/>
      <c r="B5" s="651"/>
      <c r="C5" s="651"/>
      <c r="D5" s="654"/>
      <c r="E5" s="60" t="s">
        <v>3</v>
      </c>
      <c r="F5" s="7">
        <v>3</v>
      </c>
      <c r="G5" s="7">
        <v>3</v>
      </c>
      <c r="H5" s="7">
        <v>3</v>
      </c>
      <c r="I5" s="7">
        <v>3</v>
      </c>
      <c r="J5" s="7">
        <v>3</v>
      </c>
      <c r="K5" s="71">
        <f t="shared" ref="K5:K45" si="0">IF(SUM(F5:J5),SUM(F5:J5),"")</f>
        <v>15</v>
      </c>
      <c r="L5" s="65">
        <v>100</v>
      </c>
      <c r="M5" s="666"/>
      <c r="N5" s="666"/>
      <c r="O5" s="685"/>
      <c r="P5" s="671"/>
      <c r="Q5" s="115"/>
      <c r="R5" s="115"/>
      <c r="S5" s="115"/>
      <c r="T5" s="115"/>
      <c r="U5" s="115"/>
      <c r="V5" s="115"/>
    </row>
    <row r="6" spans="1:22" ht="15.75" customHeight="1" x14ac:dyDescent="0.5">
      <c r="A6" s="115"/>
      <c r="B6" s="79">
        <v>1</v>
      </c>
      <c r="C6" s="297" t="str">
        <f>IF(นักเรียน!C6="","",นักเรียน!C6)</f>
        <v/>
      </c>
      <c r="D6" s="648" t="str">
        <f>IF(นักเรียน!E6="","",นักเรียน!E6)</f>
        <v/>
      </c>
      <c r="E6" s="678"/>
      <c r="F6" s="10"/>
      <c r="G6" s="10"/>
      <c r="H6" s="10"/>
      <c r="I6" s="10"/>
      <c r="J6" s="10"/>
      <c r="K6" s="79" t="str">
        <f t="shared" si="0"/>
        <v/>
      </c>
      <c r="L6" s="66" t="str">
        <f>IF(OR(นักเรียน!Q6="ออก",K6=""),"",ROUND(K6/$K$5*$L$5,0))</f>
        <v/>
      </c>
      <c r="M6" s="70" t="str">
        <f t="shared" ref="M6:M45" si="1">IF(L6="","",VLOOKUP(L6,grad3,5,TRUE))</f>
        <v/>
      </c>
      <c r="N6" s="70" t="str">
        <f t="shared" ref="N6:N45" si="2">IF(L6="","",VLOOKUP(L6,grad3,4,TRUE))</f>
        <v/>
      </c>
      <c r="O6" s="48"/>
      <c r="P6" s="63"/>
      <c r="Q6" s="115"/>
      <c r="R6" s="115"/>
      <c r="S6" s="115"/>
      <c r="T6" s="115"/>
      <c r="U6" s="115"/>
      <c r="V6" s="115"/>
    </row>
    <row r="7" spans="1:22" ht="15.75" customHeight="1" x14ac:dyDescent="0.5">
      <c r="A7" s="115"/>
      <c r="B7" s="80">
        <v>2</v>
      </c>
      <c r="C7" s="297" t="str">
        <f>IF(นักเรียน!C7="","",นักเรียน!C7)</f>
        <v/>
      </c>
      <c r="D7" s="646" t="str">
        <f>IF(นักเรียน!E7="","",นักเรียน!E7)</f>
        <v/>
      </c>
      <c r="E7" s="677"/>
      <c r="F7" s="5"/>
      <c r="G7" s="5"/>
      <c r="H7" s="5"/>
      <c r="I7" s="5"/>
      <c r="J7" s="5"/>
      <c r="K7" s="79" t="str">
        <f t="shared" si="0"/>
        <v/>
      </c>
      <c r="L7" s="66" t="str">
        <f>IF(OR(นักเรียน!Q7="ออก",K7=""),"",ROUND(K7/$K$5*$L$5,0))</f>
        <v/>
      </c>
      <c r="M7" s="70" t="str">
        <f t="shared" si="1"/>
        <v/>
      </c>
      <c r="N7" s="70" t="str">
        <f t="shared" si="2"/>
        <v/>
      </c>
      <c r="O7" s="49"/>
      <c r="P7" s="12"/>
      <c r="Q7" s="115"/>
      <c r="R7" s="115"/>
      <c r="S7" s="115"/>
      <c r="T7" s="115"/>
      <c r="U7" s="115"/>
      <c r="V7" s="115"/>
    </row>
    <row r="8" spans="1:22" ht="15.75" customHeight="1" x14ac:dyDescent="0.5">
      <c r="A8" s="115"/>
      <c r="B8" s="80">
        <v>3</v>
      </c>
      <c r="C8" s="297" t="str">
        <f>IF(นักเรียน!C8="","",นักเรียน!C8)</f>
        <v/>
      </c>
      <c r="D8" s="646" t="str">
        <f>IF(นักเรียน!E8="","",นักเรียน!E8)</f>
        <v/>
      </c>
      <c r="E8" s="677"/>
      <c r="F8" s="5"/>
      <c r="G8" s="5"/>
      <c r="H8" s="5"/>
      <c r="I8" s="5"/>
      <c r="J8" s="5"/>
      <c r="K8" s="79" t="str">
        <f t="shared" si="0"/>
        <v/>
      </c>
      <c r="L8" s="66" t="str">
        <f>IF(OR(นักเรียน!Q8="ออก",K8=""),"",ROUND(K8/$K$5*$L$5,0))</f>
        <v/>
      </c>
      <c r="M8" s="70" t="str">
        <f t="shared" si="1"/>
        <v/>
      </c>
      <c r="N8" s="70" t="str">
        <f t="shared" si="2"/>
        <v/>
      </c>
      <c r="O8" s="49"/>
      <c r="P8" s="12"/>
      <c r="Q8" s="115"/>
      <c r="R8" s="115"/>
      <c r="S8" s="115"/>
      <c r="T8" s="115"/>
      <c r="U8" s="115"/>
      <c r="V8" s="115"/>
    </row>
    <row r="9" spans="1:22" ht="15.75" customHeight="1" x14ac:dyDescent="0.5">
      <c r="A9" s="115"/>
      <c r="B9" s="80">
        <v>4</v>
      </c>
      <c r="C9" s="297" t="str">
        <f>IF(นักเรียน!C9="","",นักเรียน!C9)</f>
        <v/>
      </c>
      <c r="D9" s="646" t="str">
        <f>IF(นักเรียน!E9="","",นักเรียน!E9)</f>
        <v/>
      </c>
      <c r="E9" s="677"/>
      <c r="F9" s="5"/>
      <c r="G9" s="5"/>
      <c r="H9" s="5"/>
      <c r="I9" s="5"/>
      <c r="J9" s="5"/>
      <c r="K9" s="79" t="str">
        <f t="shared" si="0"/>
        <v/>
      </c>
      <c r="L9" s="66" t="str">
        <f>IF(OR(นักเรียน!Q9="ออก",K9=""),"",ROUND(K9/$K$5*$L$5,0))</f>
        <v/>
      </c>
      <c r="M9" s="70" t="str">
        <f t="shared" si="1"/>
        <v/>
      </c>
      <c r="N9" s="70" t="str">
        <f t="shared" si="2"/>
        <v/>
      </c>
      <c r="O9" s="49"/>
      <c r="P9" s="12"/>
      <c r="Q9" s="115"/>
      <c r="R9" s="115"/>
      <c r="S9" s="115"/>
      <c r="T9" s="115"/>
      <c r="U9" s="115"/>
      <c r="V9" s="115"/>
    </row>
    <row r="10" spans="1:22" ht="15.75" customHeight="1" x14ac:dyDescent="0.5">
      <c r="A10" s="115"/>
      <c r="B10" s="79">
        <v>5</v>
      </c>
      <c r="C10" s="297" t="str">
        <f>IF(นักเรียน!C10="","",นักเรียน!C10)</f>
        <v/>
      </c>
      <c r="D10" s="646" t="str">
        <f>IF(นักเรียน!E10="","",นักเรียน!E10)</f>
        <v/>
      </c>
      <c r="E10" s="677"/>
      <c r="F10" s="5"/>
      <c r="G10" s="5"/>
      <c r="H10" s="5"/>
      <c r="I10" s="5"/>
      <c r="J10" s="5"/>
      <c r="K10" s="79" t="str">
        <f t="shared" si="0"/>
        <v/>
      </c>
      <c r="L10" s="66" t="str">
        <f>IF(OR(นักเรียน!Q10="ออก",K10=""),"",ROUND(K10/$K$5*$L$5,0))</f>
        <v/>
      </c>
      <c r="M10" s="70" t="str">
        <f t="shared" si="1"/>
        <v/>
      </c>
      <c r="N10" s="70" t="str">
        <f t="shared" si="2"/>
        <v/>
      </c>
      <c r="O10" s="49"/>
      <c r="P10" s="12"/>
      <c r="Q10" s="115"/>
      <c r="R10" s="115"/>
      <c r="S10" s="115"/>
      <c r="T10" s="115"/>
      <c r="U10" s="115"/>
      <c r="V10" s="115"/>
    </row>
    <row r="11" spans="1:22" ht="15.75" customHeight="1" x14ac:dyDescent="0.5">
      <c r="A11" s="115"/>
      <c r="B11" s="80">
        <v>6</v>
      </c>
      <c r="C11" s="297" t="str">
        <f>IF(นักเรียน!C11="","",นักเรียน!C11)</f>
        <v/>
      </c>
      <c r="D11" s="646" t="str">
        <f>IF(นักเรียน!E11="","",นักเรียน!E11)</f>
        <v/>
      </c>
      <c r="E11" s="677"/>
      <c r="F11" s="5"/>
      <c r="G11" s="5"/>
      <c r="H11" s="5"/>
      <c r="I11" s="5"/>
      <c r="J11" s="5"/>
      <c r="K11" s="79" t="str">
        <f t="shared" si="0"/>
        <v/>
      </c>
      <c r="L11" s="66" t="str">
        <f>IF(OR(นักเรียน!Q11="ออก",K11=""),"",ROUND(K11/$K$5*$L$5,0))</f>
        <v/>
      </c>
      <c r="M11" s="70" t="str">
        <f t="shared" si="1"/>
        <v/>
      </c>
      <c r="N11" s="70" t="str">
        <f t="shared" si="2"/>
        <v/>
      </c>
      <c r="O11" s="49"/>
      <c r="P11" s="12"/>
      <c r="Q11" s="115"/>
      <c r="R11" s="115"/>
      <c r="S11" s="115"/>
      <c r="T11" s="115"/>
      <c r="U11" s="115"/>
      <c r="V11" s="115"/>
    </row>
    <row r="12" spans="1:22" ht="15.75" customHeight="1" x14ac:dyDescent="0.5">
      <c r="A12" s="115"/>
      <c r="B12" s="80">
        <v>7</v>
      </c>
      <c r="C12" s="297" t="str">
        <f>IF(นักเรียน!C12="","",นักเรียน!C12)</f>
        <v/>
      </c>
      <c r="D12" s="646" t="str">
        <f>IF(นักเรียน!E12="","",นักเรียน!E12)</f>
        <v/>
      </c>
      <c r="E12" s="677"/>
      <c r="F12" s="5"/>
      <c r="G12" s="5"/>
      <c r="H12" s="5"/>
      <c r="I12" s="5"/>
      <c r="J12" s="5"/>
      <c r="K12" s="79" t="str">
        <f t="shared" si="0"/>
        <v/>
      </c>
      <c r="L12" s="66" t="str">
        <f>IF(OR(นักเรียน!Q12="ออก",K12=""),"",ROUND(K12/$K$5*$L$5,0))</f>
        <v/>
      </c>
      <c r="M12" s="70" t="str">
        <f t="shared" si="1"/>
        <v/>
      </c>
      <c r="N12" s="70" t="str">
        <f t="shared" si="2"/>
        <v/>
      </c>
      <c r="O12" s="49"/>
      <c r="P12" s="12"/>
      <c r="Q12" s="115"/>
      <c r="R12" s="115"/>
      <c r="S12" s="115"/>
      <c r="T12" s="115"/>
      <c r="U12" s="115"/>
      <c r="V12" s="115"/>
    </row>
    <row r="13" spans="1:22" ht="15.75" customHeight="1" x14ac:dyDescent="0.5">
      <c r="A13" s="115"/>
      <c r="B13" s="80">
        <v>8</v>
      </c>
      <c r="C13" s="297" t="str">
        <f>IF(นักเรียน!C13="","",นักเรียน!C13)</f>
        <v/>
      </c>
      <c r="D13" s="646" t="str">
        <f>IF(นักเรียน!E13="","",นักเรียน!E13)</f>
        <v/>
      </c>
      <c r="E13" s="677"/>
      <c r="F13" s="5"/>
      <c r="G13" s="5"/>
      <c r="H13" s="5"/>
      <c r="I13" s="5"/>
      <c r="J13" s="5"/>
      <c r="K13" s="79" t="str">
        <f t="shared" si="0"/>
        <v/>
      </c>
      <c r="L13" s="66" t="str">
        <f>IF(OR(นักเรียน!Q13="ออก",K13=""),"",ROUND(K13/$K$5*$L$5,0))</f>
        <v/>
      </c>
      <c r="M13" s="70" t="str">
        <f t="shared" si="1"/>
        <v/>
      </c>
      <c r="N13" s="70" t="str">
        <f t="shared" si="2"/>
        <v/>
      </c>
      <c r="O13" s="49"/>
      <c r="P13" s="12"/>
      <c r="Q13" s="115"/>
      <c r="R13" s="115"/>
      <c r="S13" s="115"/>
      <c r="T13" s="115"/>
      <c r="U13" s="115"/>
      <c r="V13" s="115"/>
    </row>
    <row r="14" spans="1:22" ht="15.75" customHeight="1" x14ac:dyDescent="0.5">
      <c r="A14" s="115"/>
      <c r="B14" s="79">
        <v>9</v>
      </c>
      <c r="C14" s="297" t="str">
        <f>IF(นักเรียน!C14="","",นักเรียน!C14)</f>
        <v/>
      </c>
      <c r="D14" s="646" t="str">
        <f>IF(นักเรียน!E14="","",นักเรียน!E14)</f>
        <v/>
      </c>
      <c r="E14" s="677"/>
      <c r="F14" s="5"/>
      <c r="G14" s="5"/>
      <c r="H14" s="5"/>
      <c r="I14" s="5"/>
      <c r="J14" s="5"/>
      <c r="K14" s="79" t="str">
        <f t="shared" si="0"/>
        <v/>
      </c>
      <c r="L14" s="66" t="str">
        <f>IF(OR(นักเรียน!Q14="ออก",K14=""),"",ROUND(K14/$K$5*$L$5,0))</f>
        <v/>
      </c>
      <c r="M14" s="70" t="str">
        <f t="shared" si="1"/>
        <v/>
      </c>
      <c r="N14" s="70" t="str">
        <f t="shared" si="2"/>
        <v/>
      </c>
      <c r="O14" s="49"/>
      <c r="P14" s="12"/>
      <c r="Q14" s="115"/>
      <c r="R14" s="115"/>
      <c r="S14" s="115"/>
      <c r="T14" s="115"/>
      <c r="U14" s="115"/>
      <c r="V14" s="115"/>
    </row>
    <row r="15" spans="1:22" ht="15.75" customHeight="1" x14ac:dyDescent="0.5">
      <c r="A15" s="115"/>
      <c r="B15" s="80">
        <v>10</v>
      </c>
      <c r="C15" s="297" t="str">
        <f>IF(นักเรียน!C15="","",นักเรียน!C15)</f>
        <v/>
      </c>
      <c r="D15" s="646" t="str">
        <f>IF(นักเรียน!E15="","",นักเรียน!E15)</f>
        <v/>
      </c>
      <c r="E15" s="677"/>
      <c r="F15" s="5"/>
      <c r="G15" s="5"/>
      <c r="H15" s="5"/>
      <c r="I15" s="5"/>
      <c r="J15" s="5"/>
      <c r="K15" s="79" t="str">
        <f t="shared" si="0"/>
        <v/>
      </c>
      <c r="L15" s="66" t="str">
        <f>IF(OR(นักเรียน!Q15="ออก",K15=""),"",ROUND(K15/$K$5*$L$5,0))</f>
        <v/>
      </c>
      <c r="M15" s="70" t="str">
        <f t="shared" si="1"/>
        <v/>
      </c>
      <c r="N15" s="70" t="str">
        <f t="shared" si="2"/>
        <v/>
      </c>
      <c r="O15" s="49"/>
      <c r="P15" s="12"/>
      <c r="Q15" s="115"/>
      <c r="R15" s="115"/>
      <c r="S15" s="115"/>
      <c r="T15" s="115"/>
      <c r="U15" s="115"/>
      <c r="V15" s="115"/>
    </row>
    <row r="16" spans="1:22" ht="15.75" customHeight="1" x14ac:dyDescent="0.5">
      <c r="A16" s="115"/>
      <c r="B16" s="80">
        <v>11</v>
      </c>
      <c r="C16" s="297" t="str">
        <f>IF(นักเรียน!C16="","",นักเรียน!C16)</f>
        <v/>
      </c>
      <c r="D16" s="646" t="str">
        <f>IF(นักเรียน!E16="","",นักเรียน!E16)</f>
        <v/>
      </c>
      <c r="E16" s="677"/>
      <c r="F16" s="5"/>
      <c r="G16" s="5"/>
      <c r="H16" s="5"/>
      <c r="I16" s="5"/>
      <c r="J16" s="5"/>
      <c r="K16" s="79" t="str">
        <f t="shared" si="0"/>
        <v/>
      </c>
      <c r="L16" s="66" t="str">
        <f>IF(OR(นักเรียน!Q16="ออก",K16=""),"",ROUND(K16/$K$5*$L$5,0))</f>
        <v/>
      </c>
      <c r="M16" s="70" t="str">
        <f t="shared" si="1"/>
        <v/>
      </c>
      <c r="N16" s="70" t="str">
        <f t="shared" si="2"/>
        <v/>
      </c>
      <c r="O16" s="49"/>
      <c r="P16" s="12"/>
      <c r="Q16" s="115"/>
      <c r="R16" s="115"/>
      <c r="S16" s="115"/>
      <c r="T16" s="115"/>
      <c r="U16" s="115"/>
      <c r="V16" s="115"/>
    </row>
    <row r="17" spans="1:22" ht="15.75" customHeight="1" x14ac:dyDescent="0.5">
      <c r="A17" s="115"/>
      <c r="B17" s="80">
        <v>12</v>
      </c>
      <c r="C17" s="297" t="str">
        <f>IF(นักเรียน!C17="","",นักเรียน!C17)</f>
        <v/>
      </c>
      <c r="D17" s="646" t="str">
        <f>IF(นักเรียน!E17="","",นักเรียน!E17)</f>
        <v/>
      </c>
      <c r="E17" s="677"/>
      <c r="F17" s="5"/>
      <c r="G17" s="5"/>
      <c r="H17" s="5"/>
      <c r="I17" s="5"/>
      <c r="J17" s="5"/>
      <c r="K17" s="79" t="str">
        <f t="shared" si="0"/>
        <v/>
      </c>
      <c r="L17" s="66" t="str">
        <f>IF(OR(นักเรียน!Q17="ออก",K17=""),"",ROUND(K17/$K$5*$L$5,0))</f>
        <v/>
      </c>
      <c r="M17" s="70" t="str">
        <f t="shared" si="1"/>
        <v/>
      </c>
      <c r="N17" s="70" t="str">
        <f t="shared" si="2"/>
        <v/>
      </c>
      <c r="O17" s="49"/>
      <c r="P17" s="12"/>
      <c r="Q17" s="115"/>
      <c r="R17" s="115"/>
      <c r="S17" s="115"/>
      <c r="T17" s="115"/>
      <c r="U17" s="115"/>
      <c r="V17" s="115"/>
    </row>
    <row r="18" spans="1:22" ht="15.75" customHeight="1" x14ac:dyDescent="0.5">
      <c r="A18" s="115"/>
      <c r="B18" s="79">
        <v>13</v>
      </c>
      <c r="C18" s="297" t="str">
        <f>IF(นักเรียน!C18="","",นักเรียน!C18)</f>
        <v/>
      </c>
      <c r="D18" s="646" t="str">
        <f>IF(นักเรียน!E18="","",นักเรียน!E18)</f>
        <v/>
      </c>
      <c r="E18" s="677"/>
      <c r="F18" s="5"/>
      <c r="G18" s="5"/>
      <c r="H18" s="5"/>
      <c r="I18" s="5"/>
      <c r="J18" s="5"/>
      <c r="K18" s="79" t="str">
        <f t="shared" si="0"/>
        <v/>
      </c>
      <c r="L18" s="66" t="str">
        <f>IF(OR(นักเรียน!Q18="ออก",K18=""),"",ROUND(K18/$K$5*$L$5,0))</f>
        <v/>
      </c>
      <c r="M18" s="70" t="str">
        <f t="shared" si="1"/>
        <v/>
      </c>
      <c r="N18" s="70" t="str">
        <f t="shared" si="2"/>
        <v/>
      </c>
      <c r="O18" s="49"/>
      <c r="P18" s="12"/>
      <c r="Q18" s="115"/>
      <c r="R18" s="115"/>
      <c r="S18" s="115"/>
      <c r="T18" s="115"/>
      <c r="U18" s="115"/>
      <c r="V18" s="115"/>
    </row>
    <row r="19" spans="1:22" ht="15.75" customHeight="1" x14ac:dyDescent="0.5">
      <c r="A19" s="115"/>
      <c r="B19" s="80">
        <v>14</v>
      </c>
      <c r="C19" s="297" t="str">
        <f>IF(นักเรียน!C19="","",นักเรียน!C19)</f>
        <v/>
      </c>
      <c r="D19" s="646" t="str">
        <f>IF(นักเรียน!E19="","",นักเรียน!E19)</f>
        <v/>
      </c>
      <c r="E19" s="677"/>
      <c r="F19" s="5"/>
      <c r="G19" s="5"/>
      <c r="H19" s="5"/>
      <c r="I19" s="5"/>
      <c r="J19" s="5"/>
      <c r="K19" s="79" t="str">
        <f t="shared" si="0"/>
        <v/>
      </c>
      <c r="L19" s="66" t="str">
        <f>IF(OR(นักเรียน!Q19="ออก",K19=""),"",ROUND(K19/$K$5*$L$5,0))</f>
        <v/>
      </c>
      <c r="M19" s="70" t="str">
        <f t="shared" si="1"/>
        <v/>
      </c>
      <c r="N19" s="70" t="str">
        <f t="shared" si="2"/>
        <v/>
      </c>
      <c r="O19" s="49"/>
      <c r="P19" s="12"/>
      <c r="Q19" s="115"/>
      <c r="R19" s="115"/>
      <c r="S19" s="115"/>
      <c r="T19" s="115"/>
      <c r="U19" s="115"/>
      <c r="V19" s="115"/>
    </row>
    <row r="20" spans="1:22" ht="15.75" customHeight="1" x14ac:dyDescent="0.5">
      <c r="A20" s="115"/>
      <c r="B20" s="80">
        <v>15</v>
      </c>
      <c r="C20" s="297" t="str">
        <f>IF(นักเรียน!C20="","",นักเรียน!C20)</f>
        <v/>
      </c>
      <c r="D20" s="646" t="str">
        <f>IF(นักเรียน!E20="","",นักเรียน!E20)</f>
        <v/>
      </c>
      <c r="E20" s="677"/>
      <c r="F20" s="5"/>
      <c r="G20" s="5"/>
      <c r="H20" s="5"/>
      <c r="I20" s="5"/>
      <c r="J20" s="5"/>
      <c r="K20" s="79" t="str">
        <f t="shared" si="0"/>
        <v/>
      </c>
      <c r="L20" s="66" t="str">
        <f>IF(OR(นักเรียน!Q20="ออก",K20=""),"",ROUND(K20/$K$5*$L$5,0))</f>
        <v/>
      </c>
      <c r="M20" s="70" t="str">
        <f t="shared" si="1"/>
        <v/>
      </c>
      <c r="N20" s="70" t="str">
        <f t="shared" si="2"/>
        <v/>
      </c>
      <c r="O20" s="49"/>
      <c r="P20" s="12"/>
      <c r="Q20" s="115"/>
      <c r="R20" s="115"/>
      <c r="S20" s="115"/>
      <c r="T20" s="115"/>
      <c r="U20" s="115"/>
      <c r="V20" s="115"/>
    </row>
    <row r="21" spans="1:22" ht="15.75" customHeight="1" x14ac:dyDescent="0.5">
      <c r="A21" s="115"/>
      <c r="B21" s="80">
        <v>16</v>
      </c>
      <c r="C21" s="297" t="str">
        <f>IF(นักเรียน!C21="","",นักเรียน!C21)</f>
        <v/>
      </c>
      <c r="D21" s="646" t="str">
        <f>IF(นักเรียน!E21="","",นักเรียน!E21)</f>
        <v/>
      </c>
      <c r="E21" s="677"/>
      <c r="F21" s="5"/>
      <c r="G21" s="5"/>
      <c r="H21" s="5"/>
      <c r="I21" s="5"/>
      <c r="J21" s="5"/>
      <c r="K21" s="79" t="str">
        <f t="shared" si="0"/>
        <v/>
      </c>
      <c r="L21" s="66" t="str">
        <f>IF(OR(นักเรียน!Q21="ออก",K21=""),"",ROUND(K21/$K$5*$L$5,0))</f>
        <v/>
      </c>
      <c r="M21" s="70" t="str">
        <f t="shared" si="1"/>
        <v/>
      </c>
      <c r="N21" s="70" t="str">
        <f t="shared" si="2"/>
        <v/>
      </c>
      <c r="O21" s="49"/>
      <c r="P21" s="12"/>
      <c r="Q21" s="115"/>
      <c r="R21" s="115"/>
      <c r="S21" s="115"/>
      <c r="T21" s="115"/>
      <c r="U21" s="115"/>
      <c r="V21" s="115"/>
    </row>
    <row r="22" spans="1:22" ht="15.75" customHeight="1" x14ac:dyDescent="0.5">
      <c r="A22" s="115"/>
      <c r="B22" s="79">
        <v>17</v>
      </c>
      <c r="C22" s="297" t="str">
        <f>IF(นักเรียน!C22="","",นักเรียน!C22)</f>
        <v/>
      </c>
      <c r="D22" s="646" t="str">
        <f>IF(นักเรียน!E22="","",นักเรียน!E22)</f>
        <v/>
      </c>
      <c r="E22" s="677"/>
      <c r="F22" s="5"/>
      <c r="G22" s="5"/>
      <c r="H22" s="5"/>
      <c r="I22" s="5"/>
      <c r="J22" s="5"/>
      <c r="K22" s="79" t="str">
        <f t="shared" si="0"/>
        <v/>
      </c>
      <c r="L22" s="66" t="str">
        <f>IF(OR(นักเรียน!Q22="ออก",K22=""),"",ROUND(K22/$K$5*$L$5,0))</f>
        <v/>
      </c>
      <c r="M22" s="70" t="str">
        <f t="shared" si="1"/>
        <v/>
      </c>
      <c r="N22" s="70" t="str">
        <f t="shared" si="2"/>
        <v/>
      </c>
      <c r="O22" s="49"/>
      <c r="P22" s="12"/>
      <c r="Q22" s="115"/>
      <c r="R22" s="115"/>
      <c r="S22" s="115"/>
      <c r="T22" s="115"/>
      <c r="U22" s="115"/>
      <c r="V22" s="115"/>
    </row>
    <row r="23" spans="1:22" ht="15.75" customHeight="1" x14ac:dyDescent="0.5">
      <c r="A23" s="115"/>
      <c r="B23" s="80">
        <v>18</v>
      </c>
      <c r="C23" s="297" t="str">
        <f>IF(นักเรียน!C23="","",นักเรียน!C23)</f>
        <v/>
      </c>
      <c r="D23" s="646" t="str">
        <f>IF(นักเรียน!E23="","",นักเรียน!E23)</f>
        <v/>
      </c>
      <c r="E23" s="677"/>
      <c r="F23" s="5"/>
      <c r="G23" s="5"/>
      <c r="H23" s="5"/>
      <c r="I23" s="5"/>
      <c r="J23" s="5"/>
      <c r="K23" s="79" t="str">
        <f t="shared" si="0"/>
        <v/>
      </c>
      <c r="L23" s="66" t="str">
        <f>IF(OR(นักเรียน!Q23="ออก",K23=""),"",ROUND(K23/$K$5*$L$5,0))</f>
        <v/>
      </c>
      <c r="M23" s="70" t="str">
        <f t="shared" si="1"/>
        <v/>
      </c>
      <c r="N23" s="70" t="str">
        <f t="shared" si="2"/>
        <v/>
      </c>
      <c r="O23" s="49"/>
      <c r="P23" s="12"/>
      <c r="Q23" s="115"/>
      <c r="R23" s="115"/>
      <c r="S23" s="115"/>
      <c r="T23" s="115"/>
      <c r="U23" s="115"/>
      <c r="V23" s="115"/>
    </row>
    <row r="24" spans="1:22" ht="15.75" customHeight="1" x14ac:dyDescent="0.5">
      <c r="A24" s="115"/>
      <c r="B24" s="80">
        <v>19</v>
      </c>
      <c r="C24" s="297" t="str">
        <f>IF(นักเรียน!C24="","",นักเรียน!C24)</f>
        <v/>
      </c>
      <c r="D24" s="646" t="str">
        <f>IF(นักเรียน!E24="","",นักเรียน!E24)</f>
        <v/>
      </c>
      <c r="E24" s="677"/>
      <c r="F24" s="5"/>
      <c r="G24" s="5"/>
      <c r="H24" s="5"/>
      <c r="I24" s="5"/>
      <c r="J24" s="5"/>
      <c r="K24" s="79" t="str">
        <f t="shared" si="0"/>
        <v/>
      </c>
      <c r="L24" s="66" t="str">
        <f>IF(OR(นักเรียน!Q24="ออก",K24=""),"",ROUND(K24/$K$5*$L$5,0))</f>
        <v/>
      </c>
      <c r="M24" s="70" t="str">
        <f t="shared" si="1"/>
        <v/>
      </c>
      <c r="N24" s="70" t="str">
        <f t="shared" si="2"/>
        <v/>
      </c>
      <c r="O24" s="49"/>
      <c r="P24" s="12"/>
      <c r="Q24" s="115"/>
      <c r="R24" s="115"/>
      <c r="S24" s="115"/>
      <c r="T24" s="115"/>
      <c r="U24" s="115"/>
      <c r="V24" s="115"/>
    </row>
    <row r="25" spans="1:22" ht="15.75" customHeight="1" x14ac:dyDescent="0.5">
      <c r="A25" s="115"/>
      <c r="B25" s="80">
        <v>20</v>
      </c>
      <c r="C25" s="297" t="str">
        <f>IF(นักเรียน!C25="","",นักเรียน!C25)</f>
        <v/>
      </c>
      <c r="D25" s="646" t="str">
        <f>IF(นักเรียน!E25="","",นักเรียน!E25)</f>
        <v/>
      </c>
      <c r="E25" s="677"/>
      <c r="F25" s="5"/>
      <c r="G25" s="5"/>
      <c r="H25" s="5"/>
      <c r="I25" s="5"/>
      <c r="J25" s="5"/>
      <c r="K25" s="79" t="str">
        <f t="shared" si="0"/>
        <v/>
      </c>
      <c r="L25" s="66" t="str">
        <f>IF(OR(นักเรียน!Q25="ออก",K25=""),"",ROUND(K25/$K$5*$L$5,0))</f>
        <v/>
      </c>
      <c r="M25" s="70" t="str">
        <f t="shared" si="1"/>
        <v/>
      </c>
      <c r="N25" s="70" t="str">
        <f t="shared" si="2"/>
        <v/>
      </c>
      <c r="O25" s="49"/>
      <c r="P25" s="12"/>
      <c r="Q25" s="115"/>
      <c r="R25" s="115"/>
      <c r="S25" s="115"/>
      <c r="T25" s="115"/>
      <c r="U25" s="115"/>
      <c r="V25" s="115"/>
    </row>
    <row r="26" spans="1:22" ht="15.75" customHeight="1" x14ac:dyDescent="0.5">
      <c r="A26" s="115"/>
      <c r="B26" s="79">
        <v>21</v>
      </c>
      <c r="C26" s="297" t="str">
        <f>IF(นักเรียน!C26="","",นักเรียน!C26)</f>
        <v/>
      </c>
      <c r="D26" s="646" t="str">
        <f>IF(นักเรียน!E26="","",นักเรียน!E26)</f>
        <v/>
      </c>
      <c r="E26" s="677"/>
      <c r="F26" s="5"/>
      <c r="G26" s="5"/>
      <c r="H26" s="5"/>
      <c r="I26" s="5"/>
      <c r="J26" s="5"/>
      <c r="K26" s="79" t="str">
        <f t="shared" si="0"/>
        <v/>
      </c>
      <c r="L26" s="66" t="str">
        <f>IF(OR(นักเรียน!Q26="ออก",K26=""),"",ROUND(K26/$K$5*$L$5,0))</f>
        <v/>
      </c>
      <c r="M26" s="70" t="str">
        <f t="shared" si="1"/>
        <v/>
      </c>
      <c r="N26" s="70" t="str">
        <f t="shared" si="2"/>
        <v/>
      </c>
      <c r="O26" s="49"/>
      <c r="P26" s="12"/>
      <c r="Q26" s="115"/>
      <c r="R26" s="115"/>
      <c r="S26" s="115"/>
      <c r="T26" s="115"/>
      <c r="U26" s="115"/>
      <c r="V26" s="115"/>
    </row>
    <row r="27" spans="1:22" ht="15.75" customHeight="1" x14ac:dyDescent="0.5">
      <c r="A27" s="115"/>
      <c r="B27" s="80">
        <v>22</v>
      </c>
      <c r="C27" s="297" t="str">
        <f>IF(นักเรียน!C27="","",นักเรียน!C27)</f>
        <v/>
      </c>
      <c r="D27" s="646" t="str">
        <f>IF(นักเรียน!E27="","",นักเรียน!E27)</f>
        <v/>
      </c>
      <c r="E27" s="677"/>
      <c r="F27" s="5"/>
      <c r="G27" s="5"/>
      <c r="H27" s="5"/>
      <c r="I27" s="5"/>
      <c r="J27" s="5"/>
      <c r="K27" s="79" t="str">
        <f t="shared" si="0"/>
        <v/>
      </c>
      <c r="L27" s="66" t="str">
        <f>IF(OR(นักเรียน!Q27="ออก",K27=""),"",ROUND(K27/$K$5*$L$5,0))</f>
        <v/>
      </c>
      <c r="M27" s="70" t="str">
        <f t="shared" si="1"/>
        <v/>
      </c>
      <c r="N27" s="70" t="str">
        <f t="shared" si="2"/>
        <v/>
      </c>
      <c r="O27" s="49"/>
      <c r="P27" s="12"/>
      <c r="Q27" s="115"/>
      <c r="R27" s="115"/>
      <c r="S27" s="115"/>
      <c r="T27" s="115"/>
      <c r="U27" s="115"/>
      <c r="V27" s="115"/>
    </row>
    <row r="28" spans="1:22" ht="15.75" customHeight="1" x14ac:dyDescent="0.5">
      <c r="A28" s="115"/>
      <c r="B28" s="80">
        <v>23</v>
      </c>
      <c r="C28" s="297" t="str">
        <f>IF(นักเรียน!C28="","",นักเรียน!C28)</f>
        <v/>
      </c>
      <c r="D28" s="646" t="str">
        <f>IF(นักเรียน!E28="","",นักเรียน!E28)</f>
        <v/>
      </c>
      <c r="E28" s="677"/>
      <c r="F28" s="5"/>
      <c r="G28" s="5"/>
      <c r="H28" s="5"/>
      <c r="I28" s="5"/>
      <c r="J28" s="5"/>
      <c r="K28" s="79" t="str">
        <f t="shared" si="0"/>
        <v/>
      </c>
      <c r="L28" s="66" t="str">
        <f>IF(OR(นักเรียน!Q28="ออก",K28=""),"",ROUND(K28/$K$5*$L$5,0))</f>
        <v/>
      </c>
      <c r="M28" s="70" t="str">
        <f t="shared" si="1"/>
        <v/>
      </c>
      <c r="N28" s="70" t="str">
        <f t="shared" si="2"/>
        <v/>
      </c>
      <c r="O28" s="49"/>
      <c r="P28" s="12"/>
      <c r="Q28" s="115"/>
      <c r="R28" s="115"/>
      <c r="S28" s="115"/>
      <c r="T28" s="115"/>
      <c r="U28" s="115"/>
      <c r="V28" s="115"/>
    </row>
    <row r="29" spans="1:22" ht="15.75" customHeight="1" x14ac:dyDescent="0.5">
      <c r="A29" s="115"/>
      <c r="B29" s="80">
        <v>24</v>
      </c>
      <c r="C29" s="297" t="str">
        <f>IF(นักเรียน!C29="","",นักเรียน!C29)</f>
        <v/>
      </c>
      <c r="D29" s="646" t="str">
        <f>IF(นักเรียน!E29="","",นักเรียน!E29)</f>
        <v/>
      </c>
      <c r="E29" s="677"/>
      <c r="F29" s="5"/>
      <c r="G29" s="5"/>
      <c r="H29" s="5"/>
      <c r="I29" s="5"/>
      <c r="J29" s="5"/>
      <c r="K29" s="79" t="str">
        <f t="shared" si="0"/>
        <v/>
      </c>
      <c r="L29" s="66" t="str">
        <f>IF(OR(นักเรียน!Q29="ออก",K29=""),"",ROUND(K29/$K$5*$L$5,0))</f>
        <v/>
      </c>
      <c r="M29" s="70" t="str">
        <f t="shared" si="1"/>
        <v/>
      </c>
      <c r="N29" s="70" t="str">
        <f t="shared" si="2"/>
        <v/>
      </c>
      <c r="O29" s="49"/>
      <c r="P29" s="12"/>
      <c r="Q29" s="115"/>
      <c r="R29" s="115"/>
      <c r="S29" s="115"/>
      <c r="T29" s="115"/>
      <c r="U29" s="115"/>
      <c r="V29" s="115"/>
    </row>
    <row r="30" spans="1:22" ht="15.75" customHeight="1" x14ac:dyDescent="0.5">
      <c r="A30" s="115"/>
      <c r="B30" s="79">
        <v>25</v>
      </c>
      <c r="C30" s="297" t="str">
        <f>IF(นักเรียน!C30="","",นักเรียน!C30)</f>
        <v/>
      </c>
      <c r="D30" s="646" t="str">
        <f>IF(นักเรียน!E30="","",นักเรียน!E30)</f>
        <v/>
      </c>
      <c r="E30" s="677"/>
      <c r="F30" s="5"/>
      <c r="G30" s="5"/>
      <c r="H30" s="5"/>
      <c r="I30" s="5"/>
      <c r="J30" s="5"/>
      <c r="K30" s="79" t="str">
        <f t="shared" si="0"/>
        <v/>
      </c>
      <c r="L30" s="66" t="str">
        <f>IF(OR(นักเรียน!Q30="ออก",K30=""),"",ROUND(K30/$K$5*$L$5,0))</f>
        <v/>
      </c>
      <c r="M30" s="70" t="str">
        <f t="shared" si="1"/>
        <v/>
      </c>
      <c r="N30" s="70" t="str">
        <f t="shared" si="2"/>
        <v/>
      </c>
      <c r="O30" s="49"/>
      <c r="P30" s="12"/>
      <c r="Q30" s="115"/>
      <c r="R30" s="115"/>
      <c r="S30" s="115"/>
      <c r="T30" s="115"/>
      <c r="U30" s="115"/>
      <c r="V30" s="115"/>
    </row>
    <row r="31" spans="1:22" ht="15.75" customHeight="1" x14ac:dyDescent="0.5">
      <c r="A31" s="115"/>
      <c r="B31" s="80">
        <v>26</v>
      </c>
      <c r="C31" s="297" t="str">
        <f>IF(นักเรียน!C31="","",นักเรียน!C31)</f>
        <v/>
      </c>
      <c r="D31" s="646" t="str">
        <f>IF(นักเรียน!E31="","",นักเรียน!E31)</f>
        <v/>
      </c>
      <c r="E31" s="677"/>
      <c r="F31" s="5"/>
      <c r="G31" s="5"/>
      <c r="H31" s="5"/>
      <c r="I31" s="5"/>
      <c r="J31" s="5"/>
      <c r="K31" s="79" t="str">
        <f t="shared" si="0"/>
        <v/>
      </c>
      <c r="L31" s="66" t="str">
        <f>IF(OR(นักเรียน!Q31="ออก",K31=""),"",ROUND(K31/$K$5*$L$5,0))</f>
        <v/>
      </c>
      <c r="M31" s="70" t="str">
        <f t="shared" si="1"/>
        <v/>
      </c>
      <c r="N31" s="70" t="str">
        <f t="shared" si="2"/>
        <v/>
      </c>
      <c r="O31" s="49"/>
      <c r="P31" s="12"/>
      <c r="Q31" s="115"/>
      <c r="R31" s="115"/>
      <c r="S31" s="115"/>
      <c r="T31" s="115"/>
      <c r="U31" s="115"/>
      <c r="V31" s="115"/>
    </row>
    <row r="32" spans="1:22" ht="15.75" customHeight="1" x14ac:dyDescent="0.5">
      <c r="A32" s="115"/>
      <c r="B32" s="80">
        <v>27</v>
      </c>
      <c r="C32" s="297" t="str">
        <f>IF(นักเรียน!C32="","",นักเรียน!C32)</f>
        <v/>
      </c>
      <c r="D32" s="646" t="str">
        <f>IF(นักเรียน!E32="","",นักเรียน!E32)</f>
        <v/>
      </c>
      <c r="E32" s="677"/>
      <c r="F32" s="5"/>
      <c r="G32" s="5"/>
      <c r="H32" s="5"/>
      <c r="I32" s="5"/>
      <c r="J32" s="5"/>
      <c r="K32" s="79" t="str">
        <f t="shared" si="0"/>
        <v/>
      </c>
      <c r="L32" s="66" t="str">
        <f>IF(OR(นักเรียน!Q32="ออก",K32=""),"",ROUND(K32/$K$5*$L$5,0))</f>
        <v/>
      </c>
      <c r="M32" s="70" t="str">
        <f t="shared" si="1"/>
        <v/>
      </c>
      <c r="N32" s="70" t="str">
        <f t="shared" si="2"/>
        <v/>
      </c>
      <c r="O32" s="49"/>
      <c r="P32" s="12"/>
      <c r="Q32" s="115"/>
      <c r="R32" s="115"/>
      <c r="S32" s="115"/>
      <c r="T32" s="115"/>
      <c r="U32" s="115"/>
      <c r="V32" s="115"/>
    </row>
    <row r="33" spans="1:22" ht="15.75" customHeight="1" x14ac:dyDescent="0.5">
      <c r="A33" s="115"/>
      <c r="B33" s="80">
        <v>28</v>
      </c>
      <c r="C33" s="297" t="str">
        <f>IF(นักเรียน!C33="","",นักเรียน!C33)</f>
        <v/>
      </c>
      <c r="D33" s="646" t="str">
        <f>IF(นักเรียน!E33="","",นักเรียน!E33)</f>
        <v/>
      </c>
      <c r="E33" s="677"/>
      <c r="F33" s="5"/>
      <c r="G33" s="5"/>
      <c r="H33" s="5"/>
      <c r="I33" s="5"/>
      <c r="J33" s="5"/>
      <c r="K33" s="79" t="str">
        <f t="shared" si="0"/>
        <v/>
      </c>
      <c r="L33" s="66" t="str">
        <f>IF(OR(นักเรียน!Q33="ออก",K33=""),"",ROUND(K33/$K$5*$L$5,0))</f>
        <v/>
      </c>
      <c r="M33" s="70" t="str">
        <f t="shared" si="1"/>
        <v/>
      </c>
      <c r="N33" s="70" t="str">
        <f t="shared" si="2"/>
        <v/>
      </c>
      <c r="O33" s="49"/>
      <c r="P33" s="12"/>
      <c r="Q33" s="115"/>
      <c r="R33" s="115"/>
      <c r="S33" s="115"/>
      <c r="T33" s="115"/>
      <c r="U33" s="115"/>
      <c r="V33" s="115"/>
    </row>
    <row r="34" spans="1:22" ht="15.75" customHeight="1" x14ac:dyDescent="0.5">
      <c r="A34" s="115"/>
      <c r="B34" s="79">
        <v>29</v>
      </c>
      <c r="C34" s="297" t="str">
        <f>IF(นักเรียน!C34="","",นักเรียน!C34)</f>
        <v/>
      </c>
      <c r="D34" s="646" t="str">
        <f>IF(นักเรียน!E34="","",นักเรียน!E34)</f>
        <v/>
      </c>
      <c r="E34" s="677"/>
      <c r="F34" s="5"/>
      <c r="G34" s="5"/>
      <c r="H34" s="5"/>
      <c r="I34" s="5"/>
      <c r="J34" s="5"/>
      <c r="K34" s="79" t="str">
        <f t="shared" si="0"/>
        <v/>
      </c>
      <c r="L34" s="66" t="str">
        <f>IF(OR(นักเรียน!Q34="ออก",K34=""),"",ROUND(K34/$K$5*$L$5,0))</f>
        <v/>
      </c>
      <c r="M34" s="70" t="str">
        <f t="shared" si="1"/>
        <v/>
      </c>
      <c r="N34" s="70" t="str">
        <f t="shared" si="2"/>
        <v/>
      </c>
      <c r="O34" s="49"/>
      <c r="P34" s="12"/>
      <c r="Q34" s="115"/>
      <c r="R34" s="115"/>
      <c r="S34" s="115"/>
      <c r="T34" s="115"/>
      <c r="U34" s="115"/>
      <c r="V34" s="115"/>
    </row>
    <row r="35" spans="1:22" ht="15.75" customHeight="1" x14ac:dyDescent="0.5">
      <c r="A35" s="115"/>
      <c r="B35" s="80">
        <v>30</v>
      </c>
      <c r="C35" s="297" t="str">
        <f>IF(นักเรียน!C35="","",นักเรียน!C35)</f>
        <v/>
      </c>
      <c r="D35" s="646" t="str">
        <f>IF(นักเรียน!E35="","",นักเรียน!E35)</f>
        <v/>
      </c>
      <c r="E35" s="677"/>
      <c r="F35" s="5"/>
      <c r="G35" s="5"/>
      <c r="H35" s="5"/>
      <c r="I35" s="5"/>
      <c r="J35" s="5"/>
      <c r="K35" s="79" t="str">
        <f t="shared" si="0"/>
        <v/>
      </c>
      <c r="L35" s="66" t="str">
        <f>IF(OR(นักเรียน!Q35="ออก",K35=""),"",ROUND(K35/$K$5*$L$5,0))</f>
        <v/>
      </c>
      <c r="M35" s="70" t="str">
        <f t="shared" si="1"/>
        <v/>
      </c>
      <c r="N35" s="70" t="str">
        <f t="shared" si="2"/>
        <v/>
      </c>
      <c r="O35" s="49"/>
      <c r="P35" s="12"/>
      <c r="Q35" s="115"/>
      <c r="R35" s="115"/>
      <c r="S35" s="115"/>
      <c r="T35" s="115"/>
      <c r="U35" s="115"/>
      <c r="V35" s="115"/>
    </row>
    <row r="36" spans="1:22" ht="15.75" customHeight="1" x14ac:dyDescent="0.5">
      <c r="A36" s="115"/>
      <c r="B36" s="80">
        <v>31</v>
      </c>
      <c r="C36" s="297" t="str">
        <f>IF(นักเรียน!C36="","",นักเรียน!C36)</f>
        <v/>
      </c>
      <c r="D36" s="646" t="str">
        <f>IF(นักเรียน!E36="","",นักเรียน!E36)</f>
        <v/>
      </c>
      <c r="E36" s="677"/>
      <c r="F36" s="5"/>
      <c r="G36" s="5"/>
      <c r="H36" s="5"/>
      <c r="I36" s="5"/>
      <c r="J36" s="5"/>
      <c r="K36" s="79" t="str">
        <f t="shared" si="0"/>
        <v/>
      </c>
      <c r="L36" s="66" t="str">
        <f>IF(OR(นักเรียน!Q36="ออก",K36=""),"",ROUND(K36/$K$5*$L$5,0))</f>
        <v/>
      </c>
      <c r="M36" s="70" t="str">
        <f t="shared" si="1"/>
        <v/>
      </c>
      <c r="N36" s="70" t="str">
        <f t="shared" si="2"/>
        <v/>
      </c>
      <c r="O36" s="49"/>
      <c r="P36" s="12"/>
      <c r="Q36" s="115"/>
      <c r="R36" s="115"/>
      <c r="S36" s="115"/>
      <c r="T36" s="115"/>
      <c r="U36" s="115"/>
      <c r="V36" s="115"/>
    </row>
    <row r="37" spans="1:22" ht="15.75" customHeight="1" x14ac:dyDescent="0.5">
      <c r="A37" s="115"/>
      <c r="B37" s="80">
        <v>32</v>
      </c>
      <c r="C37" s="297" t="str">
        <f>IF(นักเรียน!C37="","",นักเรียน!C37)</f>
        <v/>
      </c>
      <c r="D37" s="646" t="str">
        <f>IF(นักเรียน!E37="","",นักเรียน!E37)</f>
        <v/>
      </c>
      <c r="E37" s="677"/>
      <c r="F37" s="5"/>
      <c r="G37" s="5"/>
      <c r="H37" s="5"/>
      <c r="I37" s="5"/>
      <c r="J37" s="5"/>
      <c r="K37" s="79" t="str">
        <f t="shared" si="0"/>
        <v/>
      </c>
      <c r="L37" s="66" t="str">
        <f>IF(OR(นักเรียน!Q37="ออก",K37=""),"",ROUND(K37/$K$5*$L$5,0))</f>
        <v/>
      </c>
      <c r="M37" s="70" t="str">
        <f t="shared" si="1"/>
        <v/>
      </c>
      <c r="N37" s="70" t="str">
        <f t="shared" si="2"/>
        <v/>
      </c>
      <c r="O37" s="49"/>
      <c r="P37" s="12"/>
      <c r="Q37" s="115"/>
      <c r="R37" s="115"/>
      <c r="S37" s="115"/>
      <c r="T37" s="115"/>
      <c r="U37" s="115"/>
      <c r="V37" s="115"/>
    </row>
    <row r="38" spans="1:22" ht="15.75" customHeight="1" x14ac:dyDescent="0.5">
      <c r="A38" s="115"/>
      <c r="B38" s="80">
        <v>33</v>
      </c>
      <c r="C38" s="297" t="str">
        <f>IF(นักเรียน!C38="","",นักเรียน!C38)</f>
        <v/>
      </c>
      <c r="D38" s="646" t="str">
        <f>IF(นักเรียน!E38="","",นักเรียน!E38)</f>
        <v/>
      </c>
      <c r="E38" s="677"/>
      <c r="F38" s="5"/>
      <c r="G38" s="5"/>
      <c r="H38" s="5"/>
      <c r="I38" s="5"/>
      <c r="J38" s="5"/>
      <c r="K38" s="79" t="str">
        <f t="shared" si="0"/>
        <v/>
      </c>
      <c r="L38" s="66" t="str">
        <f>IF(OR(นักเรียน!Q38="ออก",K38=""),"",ROUND(K38/$K$5*$L$5,0))</f>
        <v/>
      </c>
      <c r="M38" s="70" t="str">
        <f t="shared" si="1"/>
        <v/>
      </c>
      <c r="N38" s="70" t="str">
        <f t="shared" si="2"/>
        <v/>
      </c>
      <c r="O38" s="49"/>
      <c r="P38" s="12"/>
      <c r="Q38" s="115"/>
      <c r="R38" s="115"/>
      <c r="S38" s="115"/>
      <c r="T38" s="115"/>
      <c r="U38" s="115"/>
      <c r="V38" s="115"/>
    </row>
    <row r="39" spans="1:22" ht="15.75" customHeight="1" x14ac:dyDescent="0.5">
      <c r="A39" s="115"/>
      <c r="B39" s="80">
        <v>34</v>
      </c>
      <c r="C39" s="297" t="str">
        <f>IF(นักเรียน!C39="","",นักเรียน!C39)</f>
        <v/>
      </c>
      <c r="D39" s="646" t="str">
        <f>IF(นักเรียน!E39="","",นักเรียน!E39)</f>
        <v/>
      </c>
      <c r="E39" s="677"/>
      <c r="F39" s="5"/>
      <c r="G39" s="5"/>
      <c r="H39" s="5"/>
      <c r="I39" s="5"/>
      <c r="J39" s="5"/>
      <c r="K39" s="79" t="str">
        <f t="shared" si="0"/>
        <v/>
      </c>
      <c r="L39" s="66" t="str">
        <f>IF(OR(นักเรียน!Q39="ออก",K39=""),"",ROUND(K39/$K$5*$L$5,0))</f>
        <v/>
      </c>
      <c r="M39" s="70" t="str">
        <f t="shared" si="1"/>
        <v/>
      </c>
      <c r="N39" s="70" t="str">
        <f t="shared" si="2"/>
        <v/>
      </c>
      <c r="O39" s="49"/>
      <c r="P39" s="12"/>
      <c r="Q39" s="115"/>
      <c r="R39" s="115"/>
      <c r="S39" s="115"/>
      <c r="T39" s="115"/>
      <c r="U39" s="115"/>
      <c r="V39" s="115"/>
    </row>
    <row r="40" spans="1:22" ht="15.75" customHeight="1" x14ac:dyDescent="0.5">
      <c r="A40" s="115"/>
      <c r="B40" s="80">
        <v>35</v>
      </c>
      <c r="C40" s="297" t="str">
        <f>IF(นักเรียน!C40="","",นักเรียน!C40)</f>
        <v/>
      </c>
      <c r="D40" s="646" t="str">
        <f>IF(นักเรียน!E40="","",นักเรียน!E40)</f>
        <v/>
      </c>
      <c r="E40" s="677"/>
      <c r="F40" s="5"/>
      <c r="G40" s="5"/>
      <c r="H40" s="5"/>
      <c r="I40" s="5"/>
      <c r="J40" s="5"/>
      <c r="K40" s="79" t="str">
        <f t="shared" si="0"/>
        <v/>
      </c>
      <c r="L40" s="66" t="str">
        <f>IF(OR(นักเรียน!Q40="ออก",K40=""),"",ROUND(K40/$K$5*$L$5,0))</f>
        <v/>
      </c>
      <c r="M40" s="70" t="str">
        <f t="shared" si="1"/>
        <v/>
      </c>
      <c r="N40" s="70" t="str">
        <f t="shared" si="2"/>
        <v/>
      </c>
      <c r="O40" s="49"/>
      <c r="P40" s="12"/>
      <c r="Q40" s="115"/>
      <c r="R40" s="115"/>
      <c r="S40" s="115"/>
      <c r="T40" s="115"/>
      <c r="U40" s="115"/>
      <c r="V40" s="115"/>
    </row>
    <row r="41" spans="1:22" ht="15.75" customHeight="1" x14ac:dyDescent="0.5">
      <c r="A41" s="115"/>
      <c r="B41" s="80">
        <v>36</v>
      </c>
      <c r="C41" s="297" t="str">
        <f>IF(นักเรียน!C41="","",นักเรียน!C41)</f>
        <v/>
      </c>
      <c r="D41" s="646" t="str">
        <f>IF(นักเรียน!E41="","",นักเรียน!E41)</f>
        <v/>
      </c>
      <c r="E41" s="677"/>
      <c r="F41" s="5"/>
      <c r="G41" s="5"/>
      <c r="H41" s="5"/>
      <c r="I41" s="5"/>
      <c r="J41" s="5"/>
      <c r="K41" s="79" t="str">
        <f t="shared" si="0"/>
        <v/>
      </c>
      <c r="L41" s="66" t="str">
        <f>IF(OR(นักเรียน!Q41="ออก",K41=""),"",ROUND(K41/$K$5*$L$5,0))</f>
        <v/>
      </c>
      <c r="M41" s="70" t="str">
        <f t="shared" si="1"/>
        <v/>
      </c>
      <c r="N41" s="70" t="str">
        <f t="shared" si="2"/>
        <v/>
      </c>
      <c r="O41" s="49"/>
      <c r="P41" s="12"/>
      <c r="Q41" s="115"/>
      <c r="R41" s="115"/>
      <c r="S41" s="115"/>
      <c r="T41" s="115"/>
      <c r="U41" s="115"/>
      <c r="V41" s="115"/>
    </row>
    <row r="42" spans="1:22" ht="15.75" customHeight="1" x14ac:dyDescent="0.5">
      <c r="A42" s="115"/>
      <c r="B42" s="80">
        <v>37</v>
      </c>
      <c r="C42" s="297" t="str">
        <f>IF(นักเรียน!C42="","",นักเรียน!C42)</f>
        <v/>
      </c>
      <c r="D42" s="646" t="str">
        <f>IF(นักเรียน!E42="","",นักเรียน!E42)</f>
        <v/>
      </c>
      <c r="E42" s="677"/>
      <c r="F42" s="5"/>
      <c r="G42" s="5"/>
      <c r="H42" s="5"/>
      <c r="I42" s="5"/>
      <c r="J42" s="5"/>
      <c r="K42" s="79" t="str">
        <f t="shared" si="0"/>
        <v/>
      </c>
      <c r="L42" s="66" t="str">
        <f>IF(OR(นักเรียน!Q42="ออก",K42=""),"",ROUND(K42/$K$5*$L$5,0))</f>
        <v/>
      </c>
      <c r="M42" s="70" t="str">
        <f t="shared" si="1"/>
        <v/>
      </c>
      <c r="N42" s="70" t="str">
        <f t="shared" si="2"/>
        <v/>
      </c>
      <c r="O42" s="49"/>
      <c r="P42" s="12"/>
      <c r="Q42" s="115"/>
      <c r="R42" s="115"/>
      <c r="S42" s="115"/>
      <c r="T42" s="115"/>
      <c r="U42" s="115"/>
      <c r="V42" s="115"/>
    </row>
    <row r="43" spans="1:22" ht="15.75" customHeight="1" x14ac:dyDescent="0.5">
      <c r="A43" s="115"/>
      <c r="B43" s="80">
        <v>38</v>
      </c>
      <c r="C43" s="297" t="str">
        <f>IF(นักเรียน!C43="","",นักเรียน!C43)</f>
        <v/>
      </c>
      <c r="D43" s="646" t="str">
        <f>IF(นักเรียน!E43="","",นักเรียน!E43)</f>
        <v/>
      </c>
      <c r="E43" s="677"/>
      <c r="F43" s="5"/>
      <c r="G43" s="5"/>
      <c r="H43" s="5"/>
      <c r="I43" s="5"/>
      <c r="J43" s="5"/>
      <c r="K43" s="79" t="str">
        <f t="shared" si="0"/>
        <v/>
      </c>
      <c r="L43" s="66" t="str">
        <f>IF(OR(นักเรียน!Q43="ออก",K43=""),"",ROUND(K43/$K$5*$L$5,0))</f>
        <v/>
      </c>
      <c r="M43" s="70" t="str">
        <f t="shared" si="1"/>
        <v/>
      </c>
      <c r="N43" s="70" t="str">
        <f t="shared" si="2"/>
        <v/>
      </c>
      <c r="O43" s="49"/>
      <c r="P43" s="12"/>
      <c r="Q43" s="115"/>
      <c r="R43" s="115"/>
      <c r="S43" s="115"/>
      <c r="T43" s="115"/>
      <c r="U43" s="115"/>
      <c r="V43" s="115"/>
    </row>
    <row r="44" spans="1:22" ht="15.75" customHeight="1" x14ac:dyDescent="0.5">
      <c r="A44" s="115"/>
      <c r="B44" s="80">
        <v>39</v>
      </c>
      <c r="C44" s="297" t="str">
        <f>IF(นักเรียน!C44="","",นักเรียน!C44)</f>
        <v/>
      </c>
      <c r="D44" s="646" t="str">
        <f>IF(นักเรียน!E44="","",นักเรียน!E44)</f>
        <v/>
      </c>
      <c r="E44" s="677"/>
      <c r="F44" s="5"/>
      <c r="G44" s="5"/>
      <c r="H44" s="5"/>
      <c r="I44" s="5"/>
      <c r="J44" s="5"/>
      <c r="K44" s="79" t="str">
        <f t="shared" si="0"/>
        <v/>
      </c>
      <c r="L44" s="66" t="str">
        <f>IF(OR(นักเรียน!Q44="ออก",K44=""),"",ROUND(K44/$K$5*$L$5,0))</f>
        <v/>
      </c>
      <c r="M44" s="70" t="str">
        <f t="shared" si="1"/>
        <v/>
      </c>
      <c r="N44" s="70" t="str">
        <f t="shared" si="2"/>
        <v/>
      </c>
      <c r="O44" s="49"/>
      <c r="P44" s="12"/>
      <c r="Q44" s="115"/>
      <c r="R44" s="115"/>
      <c r="S44" s="115"/>
      <c r="T44" s="115"/>
      <c r="U44" s="115"/>
      <c r="V44" s="115"/>
    </row>
    <row r="45" spans="1:22" ht="15.75" customHeight="1" x14ac:dyDescent="0.5">
      <c r="A45" s="115"/>
      <c r="B45" s="80">
        <v>40</v>
      </c>
      <c r="C45" s="297" t="str">
        <f>IF(นักเรียน!C45="","",นักเรียน!C45)</f>
        <v/>
      </c>
      <c r="D45" s="646" t="str">
        <f>IF(นักเรียน!E45="","",นักเรียน!E45)</f>
        <v/>
      </c>
      <c r="E45" s="677"/>
      <c r="F45" s="5"/>
      <c r="G45" s="5"/>
      <c r="H45" s="5"/>
      <c r="I45" s="5"/>
      <c r="J45" s="5"/>
      <c r="K45" s="79" t="str">
        <f t="shared" si="0"/>
        <v/>
      </c>
      <c r="L45" s="66" t="str">
        <f>IF(OR(นักเรียน!Q45="ออก",K45=""),"",ROUND(K45/$K$5*$L$5,0))</f>
        <v/>
      </c>
      <c r="M45" s="70" t="str">
        <f t="shared" si="1"/>
        <v/>
      </c>
      <c r="N45" s="70" t="str">
        <f t="shared" si="2"/>
        <v/>
      </c>
      <c r="O45" s="49"/>
      <c r="P45" s="12"/>
      <c r="Q45" s="115"/>
      <c r="R45" s="115"/>
      <c r="S45" s="115"/>
      <c r="T45" s="115"/>
      <c r="U45" s="115"/>
      <c r="V45" s="115"/>
    </row>
    <row r="46" spans="1:22" ht="15.75" customHeight="1" x14ac:dyDescent="0.5">
      <c r="A46" s="115"/>
      <c r="B46" s="476">
        <v>41</v>
      </c>
      <c r="C46" s="297" t="str">
        <f>IF(นักเรียน!C46="","",นักเรียน!C46)</f>
        <v/>
      </c>
      <c r="D46" s="646" t="str">
        <f>IF(นักเรียน!E46="","",นักเรียน!E46)</f>
        <v/>
      </c>
      <c r="E46" s="677"/>
      <c r="F46" s="5"/>
      <c r="G46" s="5"/>
      <c r="H46" s="5"/>
      <c r="I46" s="5"/>
      <c r="J46" s="5"/>
      <c r="K46" s="475" t="str">
        <f t="shared" ref="K46:K55" si="3">IF(SUM(F46:J46),SUM(F46:J46),"")</f>
        <v/>
      </c>
      <c r="L46" s="66" t="str">
        <f>IF(OR(นักเรียน!Q46="ออก",K46=""),"",ROUND(K46/$K$5*$L$5,0))</f>
        <v/>
      </c>
      <c r="M46" s="70" t="str">
        <f t="shared" ref="M46:M55" si="4">IF(L46="","",VLOOKUP(L46,grad3,5,TRUE))</f>
        <v/>
      </c>
      <c r="N46" s="70" t="str">
        <f t="shared" ref="N46:N55" si="5">IF(L46="","",VLOOKUP(L46,grad3,4,TRUE))</f>
        <v/>
      </c>
      <c r="O46" s="49"/>
      <c r="P46" s="12"/>
      <c r="Q46" s="115"/>
      <c r="R46" s="115"/>
      <c r="S46" s="115"/>
      <c r="T46" s="115"/>
      <c r="U46" s="115"/>
      <c r="V46" s="115"/>
    </row>
    <row r="47" spans="1:22" ht="15.75" customHeight="1" x14ac:dyDescent="0.5">
      <c r="A47" s="115"/>
      <c r="B47" s="476">
        <v>42</v>
      </c>
      <c r="C47" s="297" t="str">
        <f>IF(นักเรียน!C47="","",นักเรียน!C47)</f>
        <v/>
      </c>
      <c r="D47" s="646" t="str">
        <f>IF(นักเรียน!E47="","",นักเรียน!E47)</f>
        <v/>
      </c>
      <c r="E47" s="677"/>
      <c r="F47" s="5"/>
      <c r="G47" s="5"/>
      <c r="H47" s="5"/>
      <c r="I47" s="5"/>
      <c r="J47" s="5"/>
      <c r="K47" s="475" t="str">
        <f t="shared" si="3"/>
        <v/>
      </c>
      <c r="L47" s="66" t="str">
        <f>IF(OR(นักเรียน!Q47="ออก",K47=""),"",ROUND(K47/$K$5*$L$5,0))</f>
        <v/>
      </c>
      <c r="M47" s="70" t="str">
        <f t="shared" si="4"/>
        <v/>
      </c>
      <c r="N47" s="70" t="str">
        <f t="shared" si="5"/>
        <v/>
      </c>
      <c r="O47" s="49"/>
      <c r="P47" s="12"/>
      <c r="Q47" s="115"/>
      <c r="R47" s="115"/>
      <c r="S47" s="115"/>
      <c r="T47" s="115"/>
      <c r="U47" s="115"/>
      <c r="V47" s="115"/>
    </row>
    <row r="48" spans="1:22" ht="15.75" customHeight="1" x14ac:dyDescent="0.5">
      <c r="A48" s="115"/>
      <c r="B48" s="476">
        <v>43</v>
      </c>
      <c r="C48" s="297" t="str">
        <f>IF(นักเรียน!C48="","",นักเรียน!C48)</f>
        <v/>
      </c>
      <c r="D48" s="646" t="str">
        <f>IF(นักเรียน!E48="","",นักเรียน!E48)</f>
        <v/>
      </c>
      <c r="E48" s="677"/>
      <c r="F48" s="5"/>
      <c r="G48" s="5"/>
      <c r="H48" s="5"/>
      <c r="I48" s="5"/>
      <c r="J48" s="5"/>
      <c r="K48" s="475" t="str">
        <f t="shared" si="3"/>
        <v/>
      </c>
      <c r="L48" s="66" t="str">
        <f>IF(OR(นักเรียน!Q48="ออก",K48=""),"",ROUND(K48/$K$5*$L$5,0))</f>
        <v/>
      </c>
      <c r="M48" s="70" t="str">
        <f t="shared" si="4"/>
        <v/>
      </c>
      <c r="N48" s="70" t="str">
        <f t="shared" si="5"/>
        <v/>
      </c>
      <c r="O48" s="49"/>
      <c r="P48" s="12"/>
      <c r="Q48" s="115"/>
      <c r="R48" s="115"/>
      <c r="S48" s="115"/>
      <c r="T48" s="115"/>
      <c r="U48" s="115"/>
      <c r="V48" s="115"/>
    </row>
    <row r="49" spans="1:22" ht="15.75" customHeight="1" x14ac:dyDescent="0.5">
      <c r="A49" s="115"/>
      <c r="B49" s="476">
        <v>44</v>
      </c>
      <c r="C49" s="297" t="str">
        <f>IF(นักเรียน!C49="","",นักเรียน!C49)</f>
        <v/>
      </c>
      <c r="D49" s="646" t="str">
        <f>IF(นักเรียน!E49="","",นักเรียน!E49)</f>
        <v/>
      </c>
      <c r="E49" s="677"/>
      <c r="F49" s="5"/>
      <c r="G49" s="5"/>
      <c r="H49" s="5"/>
      <c r="I49" s="5"/>
      <c r="J49" s="5"/>
      <c r="K49" s="475" t="str">
        <f t="shared" si="3"/>
        <v/>
      </c>
      <c r="L49" s="66" t="str">
        <f>IF(OR(นักเรียน!Q49="ออก",K49=""),"",ROUND(K49/$K$5*$L$5,0))</f>
        <v/>
      </c>
      <c r="M49" s="70" t="str">
        <f t="shared" si="4"/>
        <v/>
      </c>
      <c r="N49" s="70" t="str">
        <f t="shared" si="5"/>
        <v/>
      </c>
      <c r="O49" s="49"/>
      <c r="P49" s="12"/>
      <c r="Q49" s="115"/>
      <c r="R49" s="115"/>
      <c r="S49" s="115"/>
      <c r="T49" s="115"/>
      <c r="U49" s="115"/>
      <c r="V49" s="115"/>
    </row>
    <row r="50" spans="1:22" ht="15.75" customHeight="1" x14ac:dyDescent="0.5">
      <c r="A50" s="115"/>
      <c r="B50" s="476">
        <v>45</v>
      </c>
      <c r="C50" s="297" t="str">
        <f>IF(นักเรียน!C50="","",นักเรียน!C50)</f>
        <v/>
      </c>
      <c r="D50" s="646" t="str">
        <f>IF(นักเรียน!E50="","",นักเรียน!E50)</f>
        <v/>
      </c>
      <c r="E50" s="677"/>
      <c r="F50" s="5"/>
      <c r="G50" s="5"/>
      <c r="H50" s="5"/>
      <c r="I50" s="5"/>
      <c r="J50" s="5"/>
      <c r="K50" s="475" t="str">
        <f t="shared" si="3"/>
        <v/>
      </c>
      <c r="L50" s="66" t="str">
        <f>IF(OR(นักเรียน!Q50="ออก",K50=""),"",ROUND(K50/$K$5*$L$5,0))</f>
        <v/>
      </c>
      <c r="M50" s="70" t="str">
        <f t="shared" si="4"/>
        <v/>
      </c>
      <c r="N50" s="70" t="str">
        <f t="shared" si="5"/>
        <v/>
      </c>
      <c r="O50" s="49"/>
      <c r="P50" s="12"/>
      <c r="Q50" s="115"/>
      <c r="R50" s="115"/>
      <c r="S50" s="115"/>
      <c r="T50" s="115"/>
      <c r="U50" s="115"/>
      <c r="V50" s="115"/>
    </row>
    <row r="51" spans="1:22" ht="15.75" customHeight="1" x14ac:dyDescent="0.5">
      <c r="A51" s="115"/>
      <c r="B51" s="476">
        <v>46</v>
      </c>
      <c r="C51" s="297" t="str">
        <f>IF(นักเรียน!C51="","",นักเรียน!C51)</f>
        <v/>
      </c>
      <c r="D51" s="646" t="str">
        <f>IF(นักเรียน!E51="","",นักเรียน!E51)</f>
        <v/>
      </c>
      <c r="E51" s="677"/>
      <c r="F51" s="5"/>
      <c r="G51" s="5"/>
      <c r="H51" s="5"/>
      <c r="I51" s="5"/>
      <c r="J51" s="5"/>
      <c r="K51" s="475" t="str">
        <f t="shared" si="3"/>
        <v/>
      </c>
      <c r="L51" s="66" t="str">
        <f>IF(OR(นักเรียน!Q51="ออก",K51=""),"",ROUND(K51/$K$5*$L$5,0))</f>
        <v/>
      </c>
      <c r="M51" s="70" t="str">
        <f t="shared" si="4"/>
        <v/>
      </c>
      <c r="N51" s="70" t="str">
        <f t="shared" si="5"/>
        <v/>
      </c>
      <c r="O51" s="49"/>
      <c r="P51" s="12"/>
      <c r="Q51" s="115"/>
      <c r="R51" s="115"/>
      <c r="S51" s="115"/>
      <c r="T51" s="115"/>
      <c r="U51" s="115"/>
      <c r="V51" s="115"/>
    </row>
    <row r="52" spans="1:22" ht="15.75" customHeight="1" x14ac:dyDescent="0.5">
      <c r="A52" s="115"/>
      <c r="B52" s="476">
        <v>47</v>
      </c>
      <c r="C52" s="297" t="str">
        <f>IF(นักเรียน!C52="","",นักเรียน!C52)</f>
        <v/>
      </c>
      <c r="D52" s="646" t="str">
        <f>IF(นักเรียน!E52="","",นักเรียน!E52)</f>
        <v/>
      </c>
      <c r="E52" s="677"/>
      <c r="F52" s="5"/>
      <c r="G52" s="5"/>
      <c r="H52" s="5"/>
      <c r="I52" s="5"/>
      <c r="J52" s="5"/>
      <c r="K52" s="475" t="str">
        <f t="shared" si="3"/>
        <v/>
      </c>
      <c r="L52" s="66" t="str">
        <f>IF(OR(นักเรียน!Q52="ออก",K52=""),"",ROUND(K52/$K$5*$L$5,0))</f>
        <v/>
      </c>
      <c r="M52" s="70" t="str">
        <f t="shared" si="4"/>
        <v/>
      </c>
      <c r="N52" s="70" t="str">
        <f t="shared" si="5"/>
        <v/>
      </c>
      <c r="O52" s="49"/>
      <c r="P52" s="12"/>
      <c r="Q52" s="115"/>
      <c r="R52" s="115"/>
      <c r="S52" s="115"/>
      <c r="T52" s="115"/>
      <c r="U52" s="115"/>
      <c r="V52" s="115"/>
    </row>
    <row r="53" spans="1:22" ht="15.75" customHeight="1" x14ac:dyDescent="0.5">
      <c r="A53" s="115"/>
      <c r="B53" s="476">
        <v>48</v>
      </c>
      <c r="C53" s="297" t="str">
        <f>IF(นักเรียน!C53="","",นักเรียน!C53)</f>
        <v/>
      </c>
      <c r="D53" s="646" t="str">
        <f>IF(นักเรียน!E53="","",นักเรียน!E53)</f>
        <v/>
      </c>
      <c r="E53" s="677"/>
      <c r="F53" s="5"/>
      <c r="G53" s="5"/>
      <c r="H53" s="5"/>
      <c r="I53" s="5"/>
      <c r="J53" s="5"/>
      <c r="K53" s="475" t="str">
        <f t="shared" si="3"/>
        <v/>
      </c>
      <c r="L53" s="66" t="str">
        <f>IF(OR(นักเรียน!Q53="ออก",K53=""),"",ROUND(K53/$K$5*$L$5,0))</f>
        <v/>
      </c>
      <c r="M53" s="70" t="str">
        <f t="shared" si="4"/>
        <v/>
      </c>
      <c r="N53" s="70" t="str">
        <f t="shared" si="5"/>
        <v/>
      </c>
      <c r="O53" s="49"/>
      <c r="P53" s="12"/>
      <c r="Q53" s="115"/>
      <c r="R53" s="115"/>
      <c r="S53" s="115"/>
      <c r="T53" s="115"/>
      <c r="U53" s="115"/>
      <c r="V53" s="115"/>
    </row>
    <row r="54" spans="1:22" ht="15.75" customHeight="1" x14ac:dyDescent="0.5">
      <c r="A54" s="115"/>
      <c r="B54" s="476">
        <v>49</v>
      </c>
      <c r="C54" s="297" t="str">
        <f>IF(นักเรียน!C54="","",นักเรียน!C54)</f>
        <v/>
      </c>
      <c r="D54" s="646" t="str">
        <f>IF(นักเรียน!E54="","",นักเรียน!E54)</f>
        <v/>
      </c>
      <c r="E54" s="677"/>
      <c r="F54" s="5"/>
      <c r="G54" s="5"/>
      <c r="H54" s="5"/>
      <c r="I54" s="5"/>
      <c r="J54" s="5"/>
      <c r="K54" s="475" t="str">
        <f t="shared" si="3"/>
        <v/>
      </c>
      <c r="L54" s="66" t="str">
        <f>IF(OR(นักเรียน!Q54="ออก",K54=""),"",ROUND(K54/$K$5*$L$5,0))</f>
        <v/>
      </c>
      <c r="M54" s="70" t="str">
        <f t="shared" si="4"/>
        <v/>
      </c>
      <c r="N54" s="70" t="str">
        <f t="shared" si="5"/>
        <v/>
      </c>
      <c r="O54" s="49"/>
      <c r="P54" s="12"/>
      <c r="Q54" s="115"/>
      <c r="R54" s="115"/>
      <c r="S54" s="115"/>
      <c r="T54" s="115"/>
      <c r="U54" s="115"/>
      <c r="V54" s="115"/>
    </row>
    <row r="55" spans="1:22" ht="15.75" customHeight="1" x14ac:dyDescent="0.5">
      <c r="A55" s="115"/>
      <c r="B55" s="476">
        <v>50</v>
      </c>
      <c r="C55" s="297" t="str">
        <f>IF(นักเรียน!C55="","",นักเรียน!C55)</f>
        <v/>
      </c>
      <c r="D55" s="646" t="str">
        <f>IF(นักเรียน!E55="","",นักเรียน!E55)</f>
        <v/>
      </c>
      <c r="E55" s="677"/>
      <c r="F55" s="5"/>
      <c r="G55" s="5"/>
      <c r="H55" s="5"/>
      <c r="I55" s="5"/>
      <c r="J55" s="5"/>
      <c r="K55" s="475" t="str">
        <f t="shared" si="3"/>
        <v/>
      </c>
      <c r="L55" s="66" t="str">
        <f>IF(OR(นักเรียน!Q55="ออก",K55=""),"",ROUND(K55/$K$5*$L$5,0))</f>
        <v/>
      </c>
      <c r="M55" s="70" t="str">
        <f t="shared" si="4"/>
        <v/>
      </c>
      <c r="N55" s="70" t="str">
        <f t="shared" si="5"/>
        <v/>
      </c>
      <c r="O55" s="49"/>
      <c r="P55" s="12"/>
      <c r="Q55" s="115"/>
      <c r="R55" s="115"/>
      <c r="S55" s="115"/>
      <c r="T55" s="115"/>
      <c r="U55" s="115"/>
      <c r="V55" s="115"/>
    </row>
    <row r="56" spans="1:22" ht="18" customHeight="1" x14ac:dyDescent="0.5">
      <c r="A56" s="115"/>
      <c r="B56" s="137"/>
      <c r="C56" s="137"/>
      <c r="D56" s="115"/>
      <c r="E56" s="115"/>
      <c r="F56" s="137"/>
      <c r="G56" s="137"/>
      <c r="H56" s="137"/>
      <c r="I56" s="137"/>
      <c r="J56" s="137"/>
      <c r="K56" s="137"/>
      <c r="L56" s="170"/>
      <c r="M56" s="170"/>
      <c r="N56" s="115"/>
      <c r="O56" s="115"/>
      <c r="P56" s="115"/>
      <c r="Q56" s="115"/>
      <c r="R56" s="115"/>
      <c r="S56" s="115"/>
      <c r="T56" s="115"/>
      <c r="U56" s="115"/>
      <c r="V56" s="115"/>
    </row>
    <row r="57" spans="1:22" ht="18" customHeight="1" x14ac:dyDescent="0.5">
      <c r="A57" s="115"/>
      <c r="B57" s="137"/>
      <c r="C57" s="137"/>
      <c r="D57" s="115"/>
      <c r="E57" s="115"/>
      <c r="F57" s="137"/>
      <c r="G57" s="137"/>
      <c r="H57" s="137"/>
      <c r="I57" s="137"/>
      <c r="J57" s="137"/>
      <c r="K57" s="137"/>
      <c r="L57" s="170"/>
      <c r="M57" s="170"/>
      <c r="N57" s="115"/>
      <c r="O57" s="115"/>
      <c r="P57" s="115"/>
      <c r="Q57" s="115"/>
      <c r="R57" s="115"/>
      <c r="S57" s="115"/>
      <c r="T57" s="115"/>
      <c r="U57" s="115"/>
      <c r="V57" s="115"/>
    </row>
    <row r="58" spans="1:22" ht="18" customHeight="1" x14ac:dyDescent="0.5">
      <c r="A58" s="115"/>
      <c r="B58" s="137"/>
      <c r="C58" s="137"/>
      <c r="D58" s="115"/>
      <c r="E58" s="115"/>
      <c r="F58" s="137"/>
      <c r="G58" s="137"/>
      <c r="H58" s="137"/>
      <c r="I58" s="137"/>
      <c r="J58" s="137"/>
      <c r="K58" s="137"/>
      <c r="L58" s="170"/>
      <c r="M58" s="170"/>
      <c r="N58" s="115"/>
      <c r="O58" s="115"/>
      <c r="P58" s="115"/>
      <c r="Q58" s="115"/>
      <c r="R58" s="115"/>
      <c r="S58" s="115"/>
      <c r="T58" s="115"/>
      <c r="U58" s="115"/>
      <c r="V58" s="115"/>
    </row>
    <row r="59" spans="1:22" ht="18" customHeight="1" x14ac:dyDescent="0.5">
      <c r="A59" s="115"/>
      <c r="B59" s="137"/>
      <c r="C59" s="137"/>
      <c r="D59" s="115"/>
      <c r="E59" s="115"/>
      <c r="F59" s="137"/>
      <c r="G59" s="137"/>
      <c r="H59" s="137"/>
      <c r="I59" s="137"/>
      <c r="J59" s="137"/>
      <c r="K59" s="137"/>
      <c r="L59" s="170"/>
      <c r="M59" s="170"/>
      <c r="N59" s="115"/>
      <c r="O59" s="115"/>
      <c r="P59" s="115"/>
      <c r="Q59" s="115"/>
      <c r="R59" s="115"/>
      <c r="S59" s="115"/>
      <c r="T59" s="115"/>
      <c r="U59" s="115"/>
      <c r="V59" s="115"/>
    </row>
    <row r="60" spans="1:22" ht="18" customHeight="1" x14ac:dyDescent="0.5">
      <c r="A60" s="115"/>
      <c r="B60" s="137"/>
      <c r="C60" s="137"/>
      <c r="D60" s="115"/>
      <c r="E60" s="115"/>
      <c r="F60" s="137"/>
      <c r="G60" s="137"/>
      <c r="H60" s="137"/>
      <c r="I60" s="137"/>
      <c r="J60" s="137"/>
      <c r="K60" s="137"/>
      <c r="L60" s="170"/>
      <c r="M60" s="170"/>
      <c r="N60" s="115"/>
      <c r="O60" s="115"/>
      <c r="P60" s="115"/>
      <c r="Q60" s="115"/>
      <c r="R60" s="115"/>
      <c r="S60" s="115"/>
      <c r="T60" s="115"/>
      <c r="U60" s="115"/>
      <c r="V60" s="115"/>
    </row>
    <row r="61" spans="1:22" ht="18" customHeight="1" x14ac:dyDescent="0.5">
      <c r="A61" s="115"/>
      <c r="B61" s="137"/>
      <c r="C61" s="137"/>
      <c r="D61" s="115"/>
      <c r="E61" s="115"/>
      <c r="F61" s="137"/>
      <c r="G61" s="137"/>
      <c r="H61" s="137"/>
      <c r="I61" s="137"/>
      <c r="J61" s="137"/>
      <c r="K61" s="137"/>
      <c r="L61" s="170"/>
      <c r="M61" s="170"/>
      <c r="N61" s="115"/>
      <c r="O61" s="115"/>
      <c r="P61" s="115"/>
      <c r="Q61" s="115"/>
      <c r="R61" s="115"/>
      <c r="S61" s="115"/>
      <c r="T61" s="115"/>
      <c r="U61" s="115"/>
      <c r="V61" s="115"/>
    </row>
    <row r="62" spans="1:22" ht="18" customHeight="1" x14ac:dyDescent="0.5">
      <c r="A62" s="115"/>
      <c r="B62" s="137"/>
      <c r="C62" s="137"/>
      <c r="D62" s="115"/>
      <c r="E62" s="115"/>
      <c r="F62" s="137"/>
      <c r="G62" s="137"/>
      <c r="H62" s="137"/>
      <c r="I62" s="137"/>
      <c r="J62" s="137"/>
      <c r="K62" s="137"/>
      <c r="L62" s="170"/>
      <c r="M62" s="170"/>
      <c r="N62" s="115"/>
      <c r="O62" s="115"/>
      <c r="P62" s="115"/>
      <c r="Q62" s="115"/>
      <c r="R62" s="115"/>
      <c r="S62" s="115"/>
      <c r="T62" s="115"/>
      <c r="U62" s="115"/>
      <c r="V62" s="115"/>
    </row>
    <row r="63" spans="1:22" ht="18" customHeight="1" x14ac:dyDescent="0.5">
      <c r="F63" s="4"/>
      <c r="G63" s="4"/>
      <c r="H63" s="4"/>
      <c r="I63" s="4"/>
      <c r="J63" s="4"/>
    </row>
    <row r="64" spans="1:22" ht="18" customHeight="1" x14ac:dyDescent="0.5">
      <c r="F64" s="4"/>
      <c r="G64" s="4"/>
      <c r="H64" s="4"/>
      <c r="I64" s="4"/>
      <c r="J64" s="4"/>
    </row>
    <row r="65" spans="6:10" ht="18" customHeight="1" x14ac:dyDescent="0.5">
      <c r="F65" s="4"/>
      <c r="G65" s="4"/>
      <c r="H65" s="4"/>
      <c r="I65" s="4"/>
      <c r="J65" s="4"/>
    </row>
    <row r="66" spans="6:10" ht="18" customHeight="1" x14ac:dyDescent="0.5">
      <c r="F66" s="4"/>
      <c r="G66" s="4"/>
      <c r="H66" s="4"/>
      <c r="I66" s="4"/>
      <c r="J66" s="4"/>
    </row>
    <row r="67" spans="6:10" ht="18" customHeight="1" x14ac:dyDescent="0.5">
      <c r="F67" s="4"/>
      <c r="G67" s="4"/>
      <c r="H67" s="4"/>
      <c r="I67" s="4"/>
      <c r="J67" s="4"/>
    </row>
    <row r="68" spans="6:10" ht="18" customHeight="1" x14ac:dyDescent="0.5">
      <c r="F68" s="4"/>
      <c r="G68" s="4"/>
      <c r="H68" s="4"/>
      <c r="I68" s="4"/>
      <c r="J68" s="4"/>
    </row>
    <row r="69" spans="6:10" ht="18" customHeight="1" x14ac:dyDescent="0.5">
      <c r="F69" s="4"/>
      <c r="G69" s="4"/>
      <c r="H69" s="4"/>
      <c r="I69" s="4"/>
      <c r="J69" s="4"/>
    </row>
    <row r="70" spans="6:10" ht="18" customHeight="1" x14ac:dyDescent="0.5">
      <c r="F70" s="4"/>
      <c r="G70" s="4"/>
      <c r="H70" s="4"/>
      <c r="I70" s="4"/>
      <c r="J70" s="4"/>
    </row>
    <row r="71" spans="6:10" ht="18" customHeight="1" x14ac:dyDescent="0.5">
      <c r="F71" s="4"/>
      <c r="G71" s="4"/>
      <c r="H71" s="4"/>
      <c r="I71" s="4"/>
      <c r="J71" s="4"/>
    </row>
  </sheetData>
  <sheetProtection password="CC5E" sheet="1" objects="1" scenarios="1" selectLockedCells="1"/>
  <mergeCells count="63">
    <mergeCell ref="D46:E46"/>
    <mergeCell ref="D47:E47"/>
    <mergeCell ref="D48:E48"/>
    <mergeCell ref="D49:E49"/>
    <mergeCell ref="D50:E50"/>
    <mergeCell ref="B2:B5"/>
    <mergeCell ref="C2:C5"/>
    <mergeCell ref="D2:D5"/>
    <mergeCell ref="P2:P5"/>
    <mergeCell ref="F3:G3"/>
    <mergeCell ref="H3:I3"/>
    <mergeCell ref="N3:N5"/>
    <mergeCell ref="O3:O5"/>
    <mergeCell ref="F2:K2"/>
    <mergeCell ref="L2:O2"/>
    <mergeCell ref="K3:K4"/>
    <mergeCell ref="L3:L4"/>
    <mergeCell ref="M3:M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1:E51"/>
    <mergeCell ref="D52:E52"/>
    <mergeCell ref="D53:E53"/>
    <mergeCell ref="D54:E54"/>
    <mergeCell ref="D55:E55"/>
  </mergeCells>
  <conditionalFormatting sqref="N6:N55">
    <cfRule type="containsText" dxfId="24" priority="1" operator="containsText" text="ไม่ผ่าน">
      <formula>NOT(ISERROR(SEARCH("ไม่ผ่าน",N6)))</formula>
    </cfRule>
  </conditionalFormatting>
  <conditionalFormatting sqref="M6:M55">
    <cfRule type="containsText" dxfId="23" priority="2" operator="containsText" text="0">
      <formula>NOT(ISERROR(SEARCH("0",M6)))</formula>
    </cfRule>
  </conditionalFormatting>
  <conditionalFormatting sqref="F6:J55">
    <cfRule type="cellIs" dxfId="22" priority="4" operator="lessThan">
      <formula>50%*F$5</formula>
    </cfRule>
  </conditionalFormatting>
  <conditionalFormatting sqref="L6:L55">
    <cfRule type="cellIs" dxfId="21" priority="3" operator="lessThan">
      <formula>50%*$L$5</formula>
    </cfRule>
  </conditionalFormatting>
  <dataValidations count="1">
    <dataValidation type="whole" operator="lessThanOrEqual" allowBlank="1" showInputMessage="1" showErrorMessage="1" error="คะแนนที่ได้ต้องไม่เกินค่าของคะแนนเต็ม" sqref="F6:J55">
      <formula1>F$5</formula1>
    </dataValidation>
  </dataValidations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colBreaks count="1" manualBreakCount="1">
    <brk id="11" min="1" max="54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Z71"/>
  <sheetViews>
    <sheetView showGridLines="0" showRowColHeaders="0" zoomScaleNormal="100" workbookViewId="0">
      <pane xSplit="5" ySplit="5" topLeftCell="F6" activePane="bottomRight" state="frozen"/>
      <selection activeCell="B1" sqref="B1"/>
      <selection pane="topRight" activeCell="B1" sqref="B1"/>
      <selection pane="bottomLeft" activeCell="B1" sqref="B1"/>
      <selection pane="bottomRight" activeCell="P2" sqref="P2:X2"/>
    </sheetView>
  </sheetViews>
  <sheetFormatPr defaultRowHeight="18" customHeight="1" x14ac:dyDescent="0.5"/>
  <cols>
    <col min="1" max="1" width="8" style="1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7" width="6.7109375" style="1" customWidth="1"/>
    <col min="8" max="8" width="7.28515625" style="1" customWidth="1"/>
    <col min="9" max="9" width="8" style="1" customWidth="1"/>
    <col min="10" max="10" width="8.7109375" style="1" customWidth="1"/>
    <col min="11" max="12" width="6.7109375" style="1" customWidth="1"/>
    <col min="13" max="13" width="7.28515625" style="1" customWidth="1"/>
    <col min="14" max="14" width="8" style="1" customWidth="1"/>
    <col min="15" max="15" width="8.7109375" style="1" customWidth="1"/>
    <col min="16" max="16" width="7" style="1" customWidth="1"/>
    <col min="17" max="17" width="7.28515625" style="1" customWidth="1"/>
    <col min="18" max="18" width="8" style="1" customWidth="1"/>
    <col min="19" max="19" width="8.7109375" style="1" customWidth="1"/>
    <col min="20" max="20" width="11.140625" style="4" customWidth="1"/>
    <col min="21" max="22" width="11.140625" style="3" customWidth="1"/>
    <col min="23" max="24" width="11.140625" style="1" customWidth="1"/>
    <col min="25" max="25" width="12.85546875" style="1" customWidth="1"/>
    <col min="26" max="26" width="1.7109375" style="1" customWidth="1"/>
    <col min="27" max="30" width="9.140625" style="1"/>
    <col min="31" max="36" width="9.140625" style="173"/>
    <col min="37" max="16384" width="9.140625" style="1"/>
  </cols>
  <sheetData>
    <row r="1" spans="1:36" ht="42" customHeight="1" x14ac:dyDescent="0.5">
      <c r="A1" s="115"/>
      <c r="B1" s="137"/>
      <c r="C1" s="137"/>
      <c r="D1" s="115"/>
      <c r="E1" s="115"/>
      <c r="F1" s="115"/>
      <c r="G1" s="187" t="s">
        <v>373</v>
      </c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37"/>
      <c r="U1" s="170"/>
      <c r="V1" s="170"/>
      <c r="W1" s="115"/>
      <c r="X1" s="115"/>
      <c r="Y1" s="115"/>
      <c r="Z1" s="115"/>
      <c r="AA1" s="115"/>
      <c r="AB1" s="115"/>
      <c r="AC1" s="115"/>
      <c r="AD1" s="115"/>
    </row>
    <row r="2" spans="1:36" ht="18" customHeight="1" thickBot="1" x14ac:dyDescent="0.55000000000000004">
      <c r="A2" s="115"/>
      <c r="B2" s="650" t="s">
        <v>0</v>
      </c>
      <c r="C2" s="650" t="s">
        <v>1</v>
      </c>
      <c r="D2" s="652" t="s">
        <v>2</v>
      </c>
      <c r="E2" s="314"/>
      <c r="F2" s="718" t="s">
        <v>139</v>
      </c>
      <c r="G2" s="718"/>
      <c r="H2" s="718"/>
      <c r="I2" s="718"/>
      <c r="J2" s="718"/>
      <c r="K2" s="718"/>
      <c r="L2" s="718"/>
      <c r="M2" s="718"/>
      <c r="N2" s="718"/>
      <c r="O2" s="718"/>
      <c r="P2" s="713" t="str">
        <f>F2</f>
        <v>ผลการประเมินการอ่าน คิดวิเคราะห์และเขียน</v>
      </c>
      <c r="Q2" s="714"/>
      <c r="R2" s="714"/>
      <c r="S2" s="714"/>
      <c r="T2" s="714"/>
      <c r="U2" s="714"/>
      <c r="V2" s="714"/>
      <c r="W2" s="714"/>
      <c r="X2" s="715"/>
      <c r="Y2" s="707" t="s">
        <v>51</v>
      </c>
      <c r="Z2" s="115"/>
      <c r="AA2" s="115"/>
      <c r="AB2" s="115"/>
      <c r="AC2" s="115"/>
      <c r="AD2" s="115"/>
    </row>
    <row r="3" spans="1:36" s="4" customFormat="1" ht="18" customHeight="1" x14ac:dyDescent="0.5">
      <c r="A3" s="137"/>
      <c r="B3" s="650"/>
      <c r="C3" s="650"/>
      <c r="D3" s="652"/>
      <c r="E3" s="355"/>
      <c r="F3" s="697" t="str">
        <f>คิดวิเคราะห์!F3</f>
        <v>การอ่าน</v>
      </c>
      <c r="G3" s="698"/>
      <c r="H3" s="698"/>
      <c r="I3" s="698"/>
      <c r="J3" s="699"/>
      <c r="K3" s="697" t="s">
        <v>138</v>
      </c>
      <c r="L3" s="698"/>
      <c r="M3" s="698"/>
      <c r="N3" s="698"/>
      <c r="O3" s="699"/>
      <c r="P3" s="697" t="s">
        <v>137</v>
      </c>
      <c r="Q3" s="698"/>
      <c r="R3" s="698"/>
      <c r="S3" s="699"/>
      <c r="T3" s="716" t="s">
        <v>9</v>
      </c>
      <c r="U3" s="691" t="s">
        <v>133</v>
      </c>
      <c r="V3" s="696" t="s">
        <v>61</v>
      </c>
      <c r="W3" s="696" t="s">
        <v>135</v>
      </c>
      <c r="X3" s="710" t="s">
        <v>145</v>
      </c>
      <c r="Y3" s="707"/>
      <c r="Z3" s="137"/>
      <c r="AA3" s="137"/>
      <c r="AB3" s="137"/>
      <c r="AC3" s="137"/>
      <c r="AD3" s="137"/>
      <c r="AE3" s="174"/>
      <c r="AF3" s="174"/>
      <c r="AG3" s="174"/>
      <c r="AH3" s="174"/>
      <c r="AI3" s="174"/>
      <c r="AJ3" s="174"/>
    </row>
    <row r="4" spans="1:36" ht="18" customHeight="1" x14ac:dyDescent="0.5">
      <c r="A4" s="115"/>
      <c r="B4" s="650"/>
      <c r="C4" s="650"/>
      <c r="D4" s="653"/>
      <c r="E4" s="342" t="s">
        <v>140</v>
      </c>
      <c r="F4" s="356">
        <v>1</v>
      </c>
      <c r="G4" s="82">
        <v>2</v>
      </c>
      <c r="H4" s="73" t="s">
        <v>4</v>
      </c>
      <c r="I4" s="73" t="s">
        <v>133</v>
      </c>
      <c r="J4" s="700" t="s">
        <v>134</v>
      </c>
      <c r="K4" s="356">
        <v>3</v>
      </c>
      <c r="L4" s="82">
        <v>4</v>
      </c>
      <c r="M4" s="73" t="s">
        <v>4</v>
      </c>
      <c r="N4" s="73" t="s">
        <v>133</v>
      </c>
      <c r="O4" s="700" t="s">
        <v>134</v>
      </c>
      <c r="P4" s="356">
        <v>5</v>
      </c>
      <c r="Q4" s="73" t="s">
        <v>4</v>
      </c>
      <c r="R4" s="73" t="s">
        <v>133</v>
      </c>
      <c r="S4" s="700" t="s">
        <v>134</v>
      </c>
      <c r="T4" s="717"/>
      <c r="U4" s="692"/>
      <c r="V4" s="665"/>
      <c r="W4" s="665"/>
      <c r="X4" s="711"/>
      <c r="Y4" s="707"/>
      <c r="Z4" s="115"/>
      <c r="AA4" s="115"/>
      <c r="AB4" s="115"/>
      <c r="AC4" s="115"/>
      <c r="AD4" s="115"/>
    </row>
    <row r="5" spans="1:36" ht="18" customHeight="1" thickBot="1" x14ac:dyDescent="0.55000000000000004">
      <c r="A5" s="115"/>
      <c r="B5" s="651"/>
      <c r="C5" s="651"/>
      <c r="D5" s="654"/>
      <c r="E5" s="343" t="s">
        <v>3</v>
      </c>
      <c r="F5" s="349">
        <f>IF(คิดวิเคราะห์!F5="","",คิดวิเคราะห์!F5)</f>
        <v>3</v>
      </c>
      <c r="G5" s="75">
        <f>IF(คิดวิเคราะห์!G5="","",คิดวิเคราะห์!G5)</f>
        <v>3</v>
      </c>
      <c r="H5" s="76">
        <f t="shared" ref="H5:H45" si="0">IF(SUM(F5:G5),SUM(F5:G5),"")</f>
        <v>6</v>
      </c>
      <c r="I5" s="71">
        <v>100</v>
      </c>
      <c r="J5" s="701"/>
      <c r="K5" s="349">
        <f>IF(คิดวิเคราะห์!H5="","",คิดวิเคราะห์!H5)</f>
        <v>3</v>
      </c>
      <c r="L5" s="75">
        <f>IF(คิดวิเคราะห์!I5="","",คิดวิเคราะห์!I5)</f>
        <v>3</v>
      </c>
      <c r="M5" s="76">
        <f>IF(SUM(K5:L5),SUM(K5:L5),"")</f>
        <v>6</v>
      </c>
      <c r="N5" s="71">
        <v>100</v>
      </c>
      <c r="O5" s="701"/>
      <c r="P5" s="349">
        <f>IF(คิดวิเคราะห์!J5="","",คิดวิเคราะห์!J5)</f>
        <v>3</v>
      </c>
      <c r="Q5" s="76">
        <f>IF(SUM(P5:P5),SUM(P5:P5),"")</f>
        <v>3</v>
      </c>
      <c r="R5" s="71">
        <v>100</v>
      </c>
      <c r="S5" s="701"/>
      <c r="T5" s="358">
        <f>IF(SUM(H5,M5,Q5),SUM(H5,M5,Q5),"")</f>
        <v>15</v>
      </c>
      <c r="U5" s="334">
        <v>100</v>
      </c>
      <c r="V5" s="666"/>
      <c r="W5" s="666"/>
      <c r="X5" s="712"/>
      <c r="Y5" s="708"/>
      <c r="Z5" s="115"/>
      <c r="AA5" s="115"/>
      <c r="AB5" s="115"/>
      <c r="AC5" s="115"/>
      <c r="AD5" s="115"/>
    </row>
    <row r="6" spans="1:36" ht="15.75" customHeight="1" x14ac:dyDescent="0.5">
      <c r="A6" s="115"/>
      <c r="B6" s="79">
        <v>1</v>
      </c>
      <c r="C6" s="297" t="str">
        <f>IF(นักเรียน!C6="","",นักเรียน!C6)</f>
        <v/>
      </c>
      <c r="D6" s="648" t="str">
        <f>IF(นักเรียน!E6="","",นักเรียน!E6)</f>
        <v/>
      </c>
      <c r="E6" s="649"/>
      <c r="F6" s="354" t="str">
        <f>IF(คิดวิเคราะห์!F6="","",คิดวิเคราะห์!F6)</f>
        <v/>
      </c>
      <c r="G6" s="13" t="str">
        <f>IF(คิดวิเคราะห์!G6="","",คิดวิเคราะห์!G6)</f>
        <v/>
      </c>
      <c r="H6" s="69" t="str">
        <f t="shared" si="0"/>
        <v/>
      </c>
      <c r="I6" s="332" t="str">
        <f>IF(H6="","",ROUND(H6/$H$5*$I$5,0))</f>
        <v/>
      </c>
      <c r="J6" s="357" t="str">
        <f t="shared" ref="J6:J45" si="1">IF(I6="","",VLOOKUP(I6,grad3,4,TRUE))</f>
        <v/>
      </c>
      <c r="K6" s="354" t="str">
        <f>IF(คิดวิเคราะห์!H6="","",คิดวิเคราะห์!H6)</f>
        <v/>
      </c>
      <c r="L6" s="13" t="str">
        <f>IF(คิดวิเคราะห์!I6="","",คิดวิเคราะห์!I6)</f>
        <v/>
      </c>
      <c r="M6" s="69" t="str">
        <f t="shared" ref="M6:M45" si="2">IF(SUM(K6:L6),SUM(K6:L6),"")</f>
        <v/>
      </c>
      <c r="N6" s="332" t="str">
        <f>IF(M6="","",ROUND(M6/$M$5*$N$5,0))</f>
        <v/>
      </c>
      <c r="O6" s="357" t="str">
        <f t="shared" ref="O6:O45" si="3">IF(N6="","",VLOOKUP(N6,grad3,4,TRUE))</f>
        <v/>
      </c>
      <c r="P6" s="354" t="str">
        <f>IF(คิดวิเคราะห์!J6="","",คิดวิเคราะห์!J6)</f>
        <v/>
      </c>
      <c r="Q6" s="69" t="str">
        <f>IF(SUM(P6:P6),SUM(P6:P6),"")</f>
        <v/>
      </c>
      <c r="R6" s="332" t="str">
        <f>IF(Q6="","",ROUND(Q6/$Q$5*$R$5,0))</f>
        <v/>
      </c>
      <c r="S6" s="357" t="str">
        <f t="shared" ref="S6:S45" si="4">IF(R6="","",VLOOKUP(R6,grad3,4,TRUE))</f>
        <v/>
      </c>
      <c r="T6" s="359" t="str">
        <f t="shared" ref="T6:T45" si="5">IF(SUM(H6,M6,Q6),SUM(H6,M6,Q6),"")</f>
        <v/>
      </c>
      <c r="U6" s="66" t="str">
        <f>IF(OR(นักเรียน!Q6="ออก",T6=""),"",ROUND(T6/$T$5*$U$5,0))</f>
        <v/>
      </c>
      <c r="V6" s="339" t="str">
        <f t="shared" ref="V6:V45" si="6">IF(U6="","",VLOOKUP(U6,grad3,5,TRUE))</f>
        <v/>
      </c>
      <c r="W6" s="339" t="str">
        <f t="shared" ref="W6:W45" si="7">IF(U6="","",VLOOKUP(U6,grad3,4,TRUE))</f>
        <v/>
      </c>
      <c r="X6" s="9" t="str">
        <f>IF(คุณลักษณะ!AB6="","",คุณลักษณะ!AB6)</f>
        <v/>
      </c>
      <c r="Y6" s="47"/>
      <c r="Z6" s="115"/>
      <c r="AA6" s="115"/>
      <c r="AB6" s="115"/>
      <c r="AC6" s="115"/>
      <c r="AD6" s="115"/>
    </row>
    <row r="7" spans="1:36" ht="15.75" customHeight="1" x14ac:dyDescent="0.5">
      <c r="A7" s="115"/>
      <c r="B7" s="80">
        <v>2</v>
      </c>
      <c r="C7" s="297" t="str">
        <f>IF(นักเรียน!C7="","",นักเรียน!C7)</f>
        <v/>
      </c>
      <c r="D7" s="646" t="str">
        <f>IF(นักเรียน!E7="","",นักเรียน!E7)</f>
        <v/>
      </c>
      <c r="E7" s="647"/>
      <c r="F7" s="352" t="str">
        <f>IF(คิดวิเคราะห์!F7="","",คิดวิเคราะห์!F7)</f>
        <v/>
      </c>
      <c r="G7" s="11" t="str">
        <f>IF(คิดวิเคราะห์!G7="","",คิดวิเคราะห์!G7)</f>
        <v/>
      </c>
      <c r="H7" s="69" t="str">
        <f t="shared" si="0"/>
        <v/>
      </c>
      <c r="I7" s="332" t="str">
        <f t="shared" ref="I7:I45" si="8">IF(H7="","",ROUND(H7/$H$5*$I$5,0))</f>
        <v/>
      </c>
      <c r="J7" s="357" t="str">
        <f t="shared" si="1"/>
        <v/>
      </c>
      <c r="K7" s="352" t="str">
        <f>IF(คิดวิเคราะห์!H7="","",คิดวิเคราะห์!H7)</f>
        <v/>
      </c>
      <c r="L7" s="11" t="str">
        <f>IF(คิดวิเคราะห์!I7="","",คิดวิเคราะห์!I7)</f>
        <v/>
      </c>
      <c r="M7" s="78" t="str">
        <f t="shared" si="2"/>
        <v/>
      </c>
      <c r="N7" s="332" t="str">
        <f t="shared" ref="N7:N45" si="9">IF(M7="","",ROUND(M7/$M$5*$N$5,0))</f>
        <v/>
      </c>
      <c r="O7" s="357" t="str">
        <f t="shared" si="3"/>
        <v/>
      </c>
      <c r="P7" s="352" t="str">
        <f>IF(คิดวิเคราะห์!J7="","",คิดวิเคราะห์!J7)</f>
        <v/>
      </c>
      <c r="Q7" s="78" t="str">
        <f t="shared" ref="Q7:Q45" si="10">IF(SUM(P7:P7),SUM(P7:P7),"")</f>
        <v/>
      </c>
      <c r="R7" s="332" t="str">
        <f t="shared" ref="R7:R45" si="11">IF(Q7="","",ROUND(Q7/$Q$5*$R$5,0))</f>
        <v/>
      </c>
      <c r="S7" s="357" t="str">
        <f t="shared" si="4"/>
        <v/>
      </c>
      <c r="T7" s="360" t="str">
        <f t="shared" si="5"/>
        <v/>
      </c>
      <c r="U7" s="66" t="str">
        <f>IF(OR(นักเรียน!Q7="ออก",T7=""),"",ROUND(T7/$T$5*$U$5,0))</f>
        <v/>
      </c>
      <c r="V7" s="339" t="str">
        <f t="shared" si="6"/>
        <v/>
      </c>
      <c r="W7" s="339" t="str">
        <f t="shared" si="7"/>
        <v/>
      </c>
      <c r="X7" s="9" t="str">
        <f>IF(คุณลักษณะ!AB7="","",คุณลักษณะ!AB7)</f>
        <v/>
      </c>
      <c r="Y7" s="46"/>
      <c r="Z7" s="115"/>
      <c r="AA7" s="115"/>
      <c r="AB7" s="115"/>
      <c r="AC7" s="115"/>
      <c r="AD7" s="115"/>
    </row>
    <row r="8" spans="1:36" ht="15.75" customHeight="1" x14ac:dyDescent="0.5">
      <c r="A8" s="115"/>
      <c r="B8" s="80">
        <v>3</v>
      </c>
      <c r="C8" s="297" t="str">
        <f>IF(นักเรียน!C8="","",นักเรียน!C8)</f>
        <v/>
      </c>
      <c r="D8" s="646" t="str">
        <f>IF(นักเรียน!E8="","",นักเรียน!E8)</f>
        <v/>
      </c>
      <c r="E8" s="647"/>
      <c r="F8" s="352" t="str">
        <f>IF(คิดวิเคราะห์!F8="","",คิดวิเคราะห์!F8)</f>
        <v/>
      </c>
      <c r="G8" s="11" t="str">
        <f>IF(คิดวิเคราะห์!G8="","",คิดวิเคราะห์!G8)</f>
        <v/>
      </c>
      <c r="H8" s="69" t="str">
        <f t="shared" si="0"/>
        <v/>
      </c>
      <c r="I8" s="332" t="str">
        <f t="shared" si="8"/>
        <v/>
      </c>
      <c r="J8" s="357" t="str">
        <f t="shared" si="1"/>
        <v/>
      </c>
      <c r="K8" s="352" t="str">
        <f>IF(คิดวิเคราะห์!H8="","",คิดวิเคราะห์!H8)</f>
        <v/>
      </c>
      <c r="L8" s="11" t="str">
        <f>IF(คิดวิเคราะห์!I8="","",คิดวิเคราะห์!I8)</f>
        <v/>
      </c>
      <c r="M8" s="78" t="str">
        <f t="shared" si="2"/>
        <v/>
      </c>
      <c r="N8" s="332" t="str">
        <f t="shared" si="9"/>
        <v/>
      </c>
      <c r="O8" s="357" t="str">
        <f t="shared" si="3"/>
        <v/>
      </c>
      <c r="P8" s="352" t="str">
        <f>IF(คิดวิเคราะห์!J8="","",คิดวิเคราะห์!J8)</f>
        <v/>
      </c>
      <c r="Q8" s="78" t="str">
        <f t="shared" si="10"/>
        <v/>
      </c>
      <c r="R8" s="332" t="str">
        <f t="shared" si="11"/>
        <v/>
      </c>
      <c r="S8" s="357" t="str">
        <f t="shared" si="4"/>
        <v/>
      </c>
      <c r="T8" s="360" t="str">
        <f t="shared" si="5"/>
        <v/>
      </c>
      <c r="U8" s="66" t="str">
        <f>IF(OR(นักเรียน!Q8="ออก",T8=""),"",ROUND(T8/$T$5*$U$5,0))</f>
        <v/>
      </c>
      <c r="V8" s="339" t="str">
        <f t="shared" si="6"/>
        <v/>
      </c>
      <c r="W8" s="339" t="str">
        <f t="shared" si="7"/>
        <v/>
      </c>
      <c r="X8" s="9" t="str">
        <f>IF(คุณลักษณะ!AB8="","",คุณลักษณะ!AB8)</f>
        <v/>
      </c>
      <c r="Y8" s="46"/>
      <c r="Z8" s="115"/>
      <c r="AA8" s="115"/>
      <c r="AB8" s="115"/>
      <c r="AC8" s="115"/>
      <c r="AD8" s="115"/>
    </row>
    <row r="9" spans="1:36" ht="15.75" customHeight="1" x14ac:dyDescent="0.5">
      <c r="A9" s="115"/>
      <c r="B9" s="80">
        <v>4</v>
      </c>
      <c r="C9" s="297" t="str">
        <f>IF(นักเรียน!C9="","",นักเรียน!C9)</f>
        <v/>
      </c>
      <c r="D9" s="646" t="str">
        <f>IF(นักเรียน!E9="","",นักเรียน!E9)</f>
        <v/>
      </c>
      <c r="E9" s="647"/>
      <c r="F9" s="352" t="str">
        <f>IF(คิดวิเคราะห์!F9="","",คิดวิเคราะห์!F9)</f>
        <v/>
      </c>
      <c r="G9" s="11" t="str">
        <f>IF(คิดวิเคราะห์!G9="","",คิดวิเคราะห์!G9)</f>
        <v/>
      </c>
      <c r="H9" s="69" t="str">
        <f t="shared" si="0"/>
        <v/>
      </c>
      <c r="I9" s="332" t="str">
        <f t="shared" si="8"/>
        <v/>
      </c>
      <c r="J9" s="357" t="str">
        <f t="shared" si="1"/>
        <v/>
      </c>
      <c r="K9" s="352" t="str">
        <f>IF(คิดวิเคราะห์!H9="","",คิดวิเคราะห์!H9)</f>
        <v/>
      </c>
      <c r="L9" s="11" t="str">
        <f>IF(คิดวิเคราะห์!I9="","",คิดวิเคราะห์!I9)</f>
        <v/>
      </c>
      <c r="M9" s="78" t="str">
        <f t="shared" si="2"/>
        <v/>
      </c>
      <c r="N9" s="332" t="str">
        <f t="shared" si="9"/>
        <v/>
      </c>
      <c r="O9" s="357" t="str">
        <f t="shared" si="3"/>
        <v/>
      </c>
      <c r="P9" s="352" t="str">
        <f>IF(คิดวิเคราะห์!J9="","",คิดวิเคราะห์!J9)</f>
        <v/>
      </c>
      <c r="Q9" s="78" t="str">
        <f t="shared" si="10"/>
        <v/>
      </c>
      <c r="R9" s="332" t="str">
        <f t="shared" si="11"/>
        <v/>
      </c>
      <c r="S9" s="357" t="str">
        <f t="shared" si="4"/>
        <v/>
      </c>
      <c r="T9" s="360" t="str">
        <f t="shared" si="5"/>
        <v/>
      </c>
      <c r="U9" s="66" t="str">
        <f>IF(OR(นักเรียน!Q9="ออก",T9=""),"",ROUND(T9/$T$5*$U$5,0))</f>
        <v/>
      </c>
      <c r="V9" s="339" t="str">
        <f t="shared" si="6"/>
        <v/>
      </c>
      <c r="W9" s="339" t="str">
        <f t="shared" si="7"/>
        <v/>
      </c>
      <c r="X9" s="9" t="str">
        <f>IF(คุณลักษณะ!AB9="","",คุณลักษณะ!AB9)</f>
        <v/>
      </c>
      <c r="Y9" s="46"/>
      <c r="Z9" s="115"/>
      <c r="AA9" s="115"/>
      <c r="AB9" s="115"/>
      <c r="AC9" s="115"/>
      <c r="AD9" s="115"/>
    </row>
    <row r="10" spans="1:36" ht="15.75" customHeight="1" x14ac:dyDescent="0.5">
      <c r="A10" s="115"/>
      <c r="B10" s="79">
        <v>5</v>
      </c>
      <c r="C10" s="297" t="str">
        <f>IF(นักเรียน!C10="","",นักเรียน!C10)</f>
        <v/>
      </c>
      <c r="D10" s="646" t="str">
        <f>IF(นักเรียน!E10="","",นักเรียน!E10)</f>
        <v/>
      </c>
      <c r="E10" s="647"/>
      <c r="F10" s="352" t="str">
        <f>IF(คิดวิเคราะห์!F10="","",คิดวิเคราะห์!F10)</f>
        <v/>
      </c>
      <c r="G10" s="11" t="str">
        <f>IF(คิดวิเคราะห์!G10="","",คิดวิเคราะห์!G10)</f>
        <v/>
      </c>
      <c r="H10" s="69" t="str">
        <f t="shared" si="0"/>
        <v/>
      </c>
      <c r="I10" s="332" t="str">
        <f t="shared" si="8"/>
        <v/>
      </c>
      <c r="J10" s="357" t="str">
        <f t="shared" si="1"/>
        <v/>
      </c>
      <c r="K10" s="352" t="str">
        <f>IF(คิดวิเคราะห์!H10="","",คิดวิเคราะห์!H10)</f>
        <v/>
      </c>
      <c r="L10" s="11" t="str">
        <f>IF(คิดวิเคราะห์!I10="","",คิดวิเคราะห์!I10)</f>
        <v/>
      </c>
      <c r="M10" s="78" t="str">
        <f t="shared" si="2"/>
        <v/>
      </c>
      <c r="N10" s="332" t="str">
        <f t="shared" si="9"/>
        <v/>
      </c>
      <c r="O10" s="357" t="str">
        <f t="shared" si="3"/>
        <v/>
      </c>
      <c r="P10" s="352" t="str">
        <f>IF(คิดวิเคราะห์!J10="","",คิดวิเคราะห์!J10)</f>
        <v/>
      </c>
      <c r="Q10" s="78" t="str">
        <f t="shared" si="10"/>
        <v/>
      </c>
      <c r="R10" s="332" t="str">
        <f t="shared" si="11"/>
        <v/>
      </c>
      <c r="S10" s="357" t="str">
        <f t="shared" si="4"/>
        <v/>
      </c>
      <c r="T10" s="360" t="str">
        <f t="shared" si="5"/>
        <v/>
      </c>
      <c r="U10" s="66" t="str">
        <f>IF(OR(นักเรียน!Q10="ออก",T10=""),"",ROUND(T10/$T$5*$U$5,0))</f>
        <v/>
      </c>
      <c r="V10" s="339" t="str">
        <f t="shared" si="6"/>
        <v/>
      </c>
      <c r="W10" s="339" t="str">
        <f t="shared" si="7"/>
        <v/>
      </c>
      <c r="X10" s="9" t="str">
        <f>IF(คุณลักษณะ!AB10="","",คุณลักษณะ!AB10)</f>
        <v/>
      </c>
      <c r="Y10" s="46"/>
      <c r="Z10" s="115"/>
      <c r="AA10" s="115"/>
      <c r="AB10" s="115"/>
      <c r="AC10" s="115"/>
      <c r="AD10" s="115"/>
    </row>
    <row r="11" spans="1:36" ht="15.75" customHeight="1" x14ac:dyDescent="0.5">
      <c r="A11" s="115"/>
      <c r="B11" s="80">
        <v>6</v>
      </c>
      <c r="C11" s="297" t="str">
        <f>IF(นักเรียน!C11="","",นักเรียน!C11)</f>
        <v/>
      </c>
      <c r="D11" s="646" t="str">
        <f>IF(นักเรียน!E11="","",นักเรียน!E11)</f>
        <v/>
      </c>
      <c r="E11" s="647"/>
      <c r="F11" s="352" t="str">
        <f>IF(คิดวิเคราะห์!F11="","",คิดวิเคราะห์!F11)</f>
        <v/>
      </c>
      <c r="G11" s="11" t="str">
        <f>IF(คิดวิเคราะห์!G11="","",คิดวิเคราะห์!G11)</f>
        <v/>
      </c>
      <c r="H11" s="69" t="str">
        <f t="shared" si="0"/>
        <v/>
      </c>
      <c r="I11" s="332" t="str">
        <f t="shared" si="8"/>
        <v/>
      </c>
      <c r="J11" s="357" t="str">
        <f t="shared" si="1"/>
        <v/>
      </c>
      <c r="K11" s="352" t="str">
        <f>IF(คิดวิเคราะห์!H11="","",คิดวิเคราะห์!H11)</f>
        <v/>
      </c>
      <c r="L11" s="11" t="str">
        <f>IF(คิดวิเคราะห์!I11="","",คิดวิเคราะห์!I11)</f>
        <v/>
      </c>
      <c r="M11" s="78" t="str">
        <f t="shared" si="2"/>
        <v/>
      </c>
      <c r="N11" s="332" t="str">
        <f t="shared" si="9"/>
        <v/>
      </c>
      <c r="O11" s="357" t="str">
        <f t="shared" si="3"/>
        <v/>
      </c>
      <c r="P11" s="352" t="str">
        <f>IF(คิดวิเคราะห์!J11="","",คิดวิเคราะห์!J11)</f>
        <v/>
      </c>
      <c r="Q11" s="78" t="str">
        <f t="shared" si="10"/>
        <v/>
      </c>
      <c r="R11" s="332" t="str">
        <f t="shared" si="11"/>
        <v/>
      </c>
      <c r="S11" s="357" t="str">
        <f t="shared" si="4"/>
        <v/>
      </c>
      <c r="T11" s="360" t="str">
        <f t="shared" si="5"/>
        <v/>
      </c>
      <c r="U11" s="66" t="str">
        <f>IF(OR(นักเรียน!Q11="ออก",T11=""),"",ROUND(T11/$T$5*$U$5,0))</f>
        <v/>
      </c>
      <c r="V11" s="339" t="str">
        <f t="shared" si="6"/>
        <v/>
      </c>
      <c r="W11" s="339" t="str">
        <f t="shared" si="7"/>
        <v/>
      </c>
      <c r="X11" s="9" t="str">
        <f>IF(คุณลักษณะ!AB11="","",คุณลักษณะ!AB11)</f>
        <v/>
      </c>
      <c r="Y11" s="46"/>
      <c r="Z11" s="115"/>
      <c r="AA11" s="115"/>
      <c r="AB11" s="115"/>
      <c r="AC11" s="115"/>
      <c r="AD11" s="115"/>
    </row>
    <row r="12" spans="1:36" ht="15.75" customHeight="1" x14ac:dyDescent="0.5">
      <c r="A12" s="115"/>
      <c r="B12" s="80">
        <v>7</v>
      </c>
      <c r="C12" s="297" t="str">
        <f>IF(นักเรียน!C12="","",นักเรียน!C12)</f>
        <v/>
      </c>
      <c r="D12" s="646" t="str">
        <f>IF(นักเรียน!E12="","",นักเรียน!E12)</f>
        <v/>
      </c>
      <c r="E12" s="647"/>
      <c r="F12" s="352" t="str">
        <f>IF(คิดวิเคราะห์!F12="","",คิดวิเคราะห์!F12)</f>
        <v/>
      </c>
      <c r="G12" s="11" t="str">
        <f>IF(คิดวิเคราะห์!G12="","",คิดวิเคราะห์!G12)</f>
        <v/>
      </c>
      <c r="H12" s="69" t="str">
        <f t="shared" si="0"/>
        <v/>
      </c>
      <c r="I12" s="332" t="str">
        <f t="shared" si="8"/>
        <v/>
      </c>
      <c r="J12" s="357" t="str">
        <f t="shared" si="1"/>
        <v/>
      </c>
      <c r="K12" s="352" t="str">
        <f>IF(คิดวิเคราะห์!H12="","",คิดวิเคราะห์!H12)</f>
        <v/>
      </c>
      <c r="L12" s="11" t="str">
        <f>IF(คิดวิเคราะห์!I12="","",คิดวิเคราะห์!I12)</f>
        <v/>
      </c>
      <c r="M12" s="78" t="str">
        <f t="shared" si="2"/>
        <v/>
      </c>
      <c r="N12" s="332" t="str">
        <f t="shared" si="9"/>
        <v/>
      </c>
      <c r="O12" s="357" t="str">
        <f t="shared" si="3"/>
        <v/>
      </c>
      <c r="P12" s="352" t="str">
        <f>IF(คิดวิเคราะห์!J12="","",คิดวิเคราะห์!J12)</f>
        <v/>
      </c>
      <c r="Q12" s="78" t="str">
        <f t="shared" si="10"/>
        <v/>
      </c>
      <c r="R12" s="332" t="str">
        <f t="shared" si="11"/>
        <v/>
      </c>
      <c r="S12" s="357" t="str">
        <f t="shared" si="4"/>
        <v/>
      </c>
      <c r="T12" s="360" t="str">
        <f t="shared" si="5"/>
        <v/>
      </c>
      <c r="U12" s="66" t="str">
        <f>IF(OR(นักเรียน!Q12="ออก",T12=""),"",ROUND(T12/$T$5*$U$5,0))</f>
        <v/>
      </c>
      <c r="V12" s="339" t="str">
        <f t="shared" si="6"/>
        <v/>
      </c>
      <c r="W12" s="339" t="str">
        <f t="shared" si="7"/>
        <v/>
      </c>
      <c r="X12" s="9" t="str">
        <f>IF(คุณลักษณะ!AB12="","",คุณลักษณะ!AB12)</f>
        <v/>
      </c>
      <c r="Y12" s="46"/>
      <c r="Z12" s="115"/>
      <c r="AA12" s="115"/>
      <c r="AB12" s="115"/>
      <c r="AC12" s="115"/>
      <c r="AD12" s="115"/>
    </row>
    <row r="13" spans="1:36" ht="15.75" customHeight="1" x14ac:dyDescent="0.5">
      <c r="A13" s="115"/>
      <c r="B13" s="80">
        <v>8</v>
      </c>
      <c r="C13" s="297" t="str">
        <f>IF(นักเรียน!C13="","",นักเรียน!C13)</f>
        <v/>
      </c>
      <c r="D13" s="646" t="str">
        <f>IF(นักเรียน!E13="","",นักเรียน!E13)</f>
        <v/>
      </c>
      <c r="E13" s="647"/>
      <c r="F13" s="352" t="str">
        <f>IF(คิดวิเคราะห์!F13="","",คิดวิเคราะห์!F13)</f>
        <v/>
      </c>
      <c r="G13" s="11" t="str">
        <f>IF(คิดวิเคราะห์!G13="","",คิดวิเคราะห์!G13)</f>
        <v/>
      </c>
      <c r="H13" s="69" t="str">
        <f t="shared" si="0"/>
        <v/>
      </c>
      <c r="I13" s="332" t="str">
        <f t="shared" si="8"/>
        <v/>
      </c>
      <c r="J13" s="357" t="str">
        <f t="shared" si="1"/>
        <v/>
      </c>
      <c r="K13" s="352" t="str">
        <f>IF(คิดวิเคราะห์!H13="","",คิดวิเคราะห์!H13)</f>
        <v/>
      </c>
      <c r="L13" s="11" t="str">
        <f>IF(คิดวิเคราะห์!I13="","",คิดวิเคราะห์!I13)</f>
        <v/>
      </c>
      <c r="M13" s="78" t="str">
        <f t="shared" si="2"/>
        <v/>
      </c>
      <c r="N13" s="332" t="str">
        <f t="shared" si="9"/>
        <v/>
      </c>
      <c r="O13" s="357" t="str">
        <f t="shared" si="3"/>
        <v/>
      </c>
      <c r="P13" s="352" t="str">
        <f>IF(คิดวิเคราะห์!J13="","",คิดวิเคราะห์!J13)</f>
        <v/>
      </c>
      <c r="Q13" s="78" t="str">
        <f t="shared" si="10"/>
        <v/>
      </c>
      <c r="R13" s="332" t="str">
        <f t="shared" si="11"/>
        <v/>
      </c>
      <c r="S13" s="357" t="str">
        <f t="shared" si="4"/>
        <v/>
      </c>
      <c r="T13" s="360" t="str">
        <f t="shared" si="5"/>
        <v/>
      </c>
      <c r="U13" s="66" t="str">
        <f>IF(OR(นักเรียน!Q13="ออก",T13=""),"",ROUND(T13/$T$5*$U$5,0))</f>
        <v/>
      </c>
      <c r="V13" s="339" t="str">
        <f t="shared" si="6"/>
        <v/>
      </c>
      <c r="W13" s="339" t="str">
        <f t="shared" si="7"/>
        <v/>
      </c>
      <c r="X13" s="9" t="str">
        <f>IF(คุณลักษณะ!AB13="","",คุณลักษณะ!AB13)</f>
        <v/>
      </c>
      <c r="Y13" s="46"/>
      <c r="Z13" s="115"/>
      <c r="AA13" s="115"/>
      <c r="AB13" s="115"/>
      <c r="AC13" s="115"/>
      <c r="AD13" s="115"/>
    </row>
    <row r="14" spans="1:36" ht="15.75" customHeight="1" x14ac:dyDescent="0.5">
      <c r="A14" s="115"/>
      <c r="B14" s="79">
        <v>9</v>
      </c>
      <c r="C14" s="297" t="str">
        <f>IF(นักเรียน!C14="","",นักเรียน!C14)</f>
        <v/>
      </c>
      <c r="D14" s="646" t="str">
        <f>IF(นักเรียน!E14="","",นักเรียน!E14)</f>
        <v/>
      </c>
      <c r="E14" s="647"/>
      <c r="F14" s="352" t="str">
        <f>IF(คิดวิเคราะห์!F14="","",คิดวิเคราะห์!F14)</f>
        <v/>
      </c>
      <c r="G14" s="11" t="str">
        <f>IF(คิดวิเคราะห์!G14="","",คิดวิเคราะห์!G14)</f>
        <v/>
      </c>
      <c r="H14" s="69" t="str">
        <f t="shared" si="0"/>
        <v/>
      </c>
      <c r="I14" s="332" t="str">
        <f t="shared" si="8"/>
        <v/>
      </c>
      <c r="J14" s="357" t="str">
        <f t="shared" si="1"/>
        <v/>
      </c>
      <c r="K14" s="352" t="str">
        <f>IF(คิดวิเคราะห์!H14="","",คิดวิเคราะห์!H14)</f>
        <v/>
      </c>
      <c r="L14" s="11" t="str">
        <f>IF(คิดวิเคราะห์!I14="","",คิดวิเคราะห์!I14)</f>
        <v/>
      </c>
      <c r="M14" s="78" t="str">
        <f t="shared" si="2"/>
        <v/>
      </c>
      <c r="N14" s="332" t="str">
        <f t="shared" si="9"/>
        <v/>
      </c>
      <c r="O14" s="357" t="str">
        <f t="shared" si="3"/>
        <v/>
      </c>
      <c r="P14" s="352" t="str">
        <f>IF(คิดวิเคราะห์!J14="","",คิดวิเคราะห์!J14)</f>
        <v/>
      </c>
      <c r="Q14" s="78" t="str">
        <f t="shared" si="10"/>
        <v/>
      </c>
      <c r="R14" s="332" t="str">
        <f t="shared" si="11"/>
        <v/>
      </c>
      <c r="S14" s="357" t="str">
        <f t="shared" si="4"/>
        <v/>
      </c>
      <c r="T14" s="360" t="str">
        <f t="shared" si="5"/>
        <v/>
      </c>
      <c r="U14" s="66" t="str">
        <f>IF(OR(นักเรียน!Q14="ออก",T14=""),"",ROUND(T14/$T$5*$U$5,0))</f>
        <v/>
      </c>
      <c r="V14" s="339" t="str">
        <f t="shared" si="6"/>
        <v/>
      </c>
      <c r="W14" s="339" t="str">
        <f t="shared" si="7"/>
        <v/>
      </c>
      <c r="X14" s="9" t="str">
        <f>IF(คุณลักษณะ!AB14="","",คุณลักษณะ!AB14)</f>
        <v/>
      </c>
      <c r="Y14" s="46"/>
      <c r="Z14" s="115"/>
      <c r="AA14" s="115"/>
      <c r="AB14" s="115"/>
      <c r="AC14" s="115"/>
      <c r="AD14" s="115"/>
    </row>
    <row r="15" spans="1:36" ht="15.75" customHeight="1" x14ac:dyDescent="0.5">
      <c r="A15" s="115"/>
      <c r="B15" s="80">
        <v>10</v>
      </c>
      <c r="C15" s="297" t="str">
        <f>IF(นักเรียน!C15="","",นักเรียน!C15)</f>
        <v/>
      </c>
      <c r="D15" s="646" t="str">
        <f>IF(นักเรียน!E15="","",นักเรียน!E15)</f>
        <v/>
      </c>
      <c r="E15" s="647"/>
      <c r="F15" s="352" t="str">
        <f>IF(คิดวิเคราะห์!F15="","",คิดวิเคราะห์!F15)</f>
        <v/>
      </c>
      <c r="G15" s="11" t="str">
        <f>IF(คิดวิเคราะห์!G15="","",คิดวิเคราะห์!G15)</f>
        <v/>
      </c>
      <c r="H15" s="69" t="str">
        <f t="shared" si="0"/>
        <v/>
      </c>
      <c r="I15" s="332" t="str">
        <f t="shared" si="8"/>
        <v/>
      </c>
      <c r="J15" s="357" t="str">
        <f t="shared" si="1"/>
        <v/>
      </c>
      <c r="K15" s="352" t="str">
        <f>IF(คิดวิเคราะห์!H15="","",คิดวิเคราะห์!H15)</f>
        <v/>
      </c>
      <c r="L15" s="11" t="str">
        <f>IF(คิดวิเคราะห์!I15="","",คิดวิเคราะห์!I15)</f>
        <v/>
      </c>
      <c r="M15" s="78" t="str">
        <f t="shared" si="2"/>
        <v/>
      </c>
      <c r="N15" s="332" t="str">
        <f t="shared" si="9"/>
        <v/>
      </c>
      <c r="O15" s="357" t="str">
        <f t="shared" si="3"/>
        <v/>
      </c>
      <c r="P15" s="352" t="str">
        <f>IF(คิดวิเคราะห์!J15="","",คิดวิเคราะห์!J15)</f>
        <v/>
      </c>
      <c r="Q15" s="78" t="str">
        <f t="shared" si="10"/>
        <v/>
      </c>
      <c r="R15" s="332" t="str">
        <f t="shared" si="11"/>
        <v/>
      </c>
      <c r="S15" s="357" t="str">
        <f t="shared" si="4"/>
        <v/>
      </c>
      <c r="T15" s="360" t="str">
        <f t="shared" si="5"/>
        <v/>
      </c>
      <c r="U15" s="66" t="str">
        <f>IF(OR(นักเรียน!Q15="ออก",T15=""),"",ROUND(T15/$T$5*$U$5,0))</f>
        <v/>
      </c>
      <c r="V15" s="339" t="str">
        <f t="shared" si="6"/>
        <v/>
      </c>
      <c r="W15" s="339" t="str">
        <f t="shared" si="7"/>
        <v/>
      </c>
      <c r="X15" s="9" t="str">
        <f>IF(คุณลักษณะ!AB15="","",คุณลักษณะ!AB15)</f>
        <v/>
      </c>
      <c r="Y15" s="46"/>
      <c r="Z15" s="115"/>
      <c r="AA15" s="115"/>
      <c r="AB15" s="115"/>
      <c r="AC15" s="115"/>
      <c r="AD15" s="115"/>
    </row>
    <row r="16" spans="1:36" ht="15.75" customHeight="1" x14ac:dyDescent="0.5">
      <c r="A16" s="115"/>
      <c r="B16" s="80">
        <v>11</v>
      </c>
      <c r="C16" s="297" t="str">
        <f>IF(นักเรียน!C16="","",นักเรียน!C16)</f>
        <v/>
      </c>
      <c r="D16" s="646" t="str">
        <f>IF(นักเรียน!E16="","",นักเรียน!E16)</f>
        <v/>
      </c>
      <c r="E16" s="647"/>
      <c r="F16" s="352" t="str">
        <f>IF(คิดวิเคราะห์!F16="","",คิดวิเคราะห์!F16)</f>
        <v/>
      </c>
      <c r="G16" s="11" t="str">
        <f>IF(คิดวิเคราะห์!G16="","",คิดวิเคราะห์!G16)</f>
        <v/>
      </c>
      <c r="H16" s="69" t="str">
        <f t="shared" si="0"/>
        <v/>
      </c>
      <c r="I16" s="332" t="str">
        <f t="shared" si="8"/>
        <v/>
      </c>
      <c r="J16" s="357" t="str">
        <f t="shared" si="1"/>
        <v/>
      </c>
      <c r="K16" s="352" t="str">
        <f>IF(คิดวิเคราะห์!H16="","",คิดวิเคราะห์!H16)</f>
        <v/>
      </c>
      <c r="L16" s="11" t="str">
        <f>IF(คิดวิเคราะห์!I16="","",คิดวิเคราะห์!I16)</f>
        <v/>
      </c>
      <c r="M16" s="78" t="str">
        <f t="shared" si="2"/>
        <v/>
      </c>
      <c r="N16" s="332" t="str">
        <f t="shared" si="9"/>
        <v/>
      </c>
      <c r="O16" s="357" t="str">
        <f t="shared" si="3"/>
        <v/>
      </c>
      <c r="P16" s="352" t="str">
        <f>IF(คิดวิเคราะห์!J16="","",คิดวิเคราะห์!J16)</f>
        <v/>
      </c>
      <c r="Q16" s="78" t="str">
        <f t="shared" si="10"/>
        <v/>
      </c>
      <c r="R16" s="332" t="str">
        <f t="shared" si="11"/>
        <v/>
      </c>
      <c r="S16" s="357" t="str">
        <f t="shared" si="4"/>
        <v/>
      </c>
      <c r="T16" s="360" t="str">
        <f t="shared" si="5"/>
        <v/>
      </c>
      <c r="U16" s="66" t="str">
        <f>IF(OR(นักเรียน!Q16="ออก",T16=""),"",ROUND(T16/$T$5*$U$5,0))</f>
        <v/>
      </c>
      <c r="V16" s="339" t="str">
        <f t="shared" si="6"/>
        <v/>
      </c>
      <c r="W16" s="339" t="str">
        <f t="shared" si="7"/>
        <v/>
      </c>
      <c r="X16" s="9" t="str">
        <f>IF(คุณลักษณะ!AB16="","",คุณลักษณะ!AB16)</f>
        <v/>
      </c>
      <c r="Y16" s="46"/>
      <c r="Z16" s="115"/>
      <c r="AA16" s="115"/>
      <c r="AB16" s="115"/>
      <c r="AC16" s="115"/>
      <c r="AD16" s="115"/>
    </row>
    <row r="17" spans="1:30" ht="15.75" customHeight="1" x14ac:dyDescent="0.5">
      <c r="A17" s="115"/>
      <c r="B17" s="80">
        <v>12</v>
      </c>
      <c r="C17" s="297" t="str">
        <f>IF(นักเรียน!C17="","",นักเรียน!C17)</f>
        <v/>
      </c>
      <c r="D17" s="646" t="str">
        <f>IF(นักเรียน!E17="","",นักเรียน!E17)</f>
        <v/>
      </c>
      <c r="E17" s="647"/>
      <c r="F17" s="352" t="str">
        <f>IF(คิดวิเคราะห์!F17="","",คิดวิเคราะห์!F17)</f>
        <v/>
      </c>
      <c r="G17" s="11" t="str">
        <f>IF(คิดวิเคราะห์!G17="","",คิดวิเคราะห์!G17)</f>
        <v/>
      </c>
      <c r="H17" s="69" t="str">
        <f t="shared" si="0"/>
        <v/>
      </c>
      <c r="I17" s="332" t="str">
        <f t="shared" si="8"/>
        <v/>
      </c>
      <c r="J17" s="357" t="str">
        <f t="shared" si="1"/>
        <v/>
      </c>
      <c r="K17" s="352" t="str">
        <f>IF(คิดวิเคราะห์!H17="","",คิดวิเคราะห์!H17)</f>
        <v/>
      </c>
      <c r="L17" s="11" t="str">
        <f>IF(คิดวิเคราะห์!I17="","",คิดวิเคราะห์!I17)</f>
        <v/>
      </c>
      <c r="M17" s="78" t="str">
        <f t="shared" si="2"/>
        <v/>
      </c>
      <c r="N17" s="332" t="str">
        <f t="shared" si="9"/>
        <v/>
      </c>
      <c r="O17" s="357" t="str">
        <f t="shared" si="3"/>
        <v/>
      </c>
      <c r="P17" s="352" t="str">
        <f>IF(คิดวิเคราะห์!J17="","",คิดวิเคราะห์!J17)</f>
        <v/>
      </c>
      <c r="Q17" s="78" t="str">
        <f t="shared" si="10"/>
        <v/>
      </c>
      <c r="R17" s="332" t="str">
        <f t="shared" si="11"/>
        <v/>
      </c>
      <c r="S17" s="357" t="str">
        <f t="shared" si="4"/>
        <v/>
      </c>
      <c r="T17" s="360" t="str">
        <f t="shared" si="5"/>
        <v/>
      </c>
      <c r="U17" s="66" t="str">
        <f>IF(OR(นักเรียน!Q17="ออก",T17=""),"",ROUND(T17/$T$5*$U$5,0))</f>
        <v/>
      </c>
      <c r="V17" s="339" t="str">
        <f t="shared" si="6"/>
        <v/>
      </c>
      <c r="W17" s="339" t="str">
        <f t="shared" si="7"/>
        <v/>
      </c>
      <c r="X17" s="9" t="str">
        <f>IF(คุณลักษณะ!AB17="","",คุณลักษณะ!AB17)</f>
        <v/>
      </c>
      <c r="Y17" s="46"/>
      <c r="Z17" s="115"/>
      <c r="AA17" s="115"/>
      <c r="AB17" s="115"/>
      <c r="AC17" s="115"/>
      <c r="AD17" s="115"/>
    </row>
    <row r="18" spans="1:30" ht="15.75" customHeight="1" x14ac:dyDescent="0.5">
      <c r="A18" s="115"/>
      <c r="B18" s="79">
        <v>13</v>
      </c>
      <c r="C18" s="297" t="str">
        <f>IF(นักเรียน!C18="","",นักเรียน!C18)</f>
        <v/>
      </c>
      <c r="D18" s="646" t="str">
        <f>IF(นักเรียน!E18="","",นักเรียน!E18)</f>
        <v/>
      </c>
      <c r="E18" s="647"/>
      <c r="F18" s="352" t="str">
        <f>IF(คิดวิเคราะห์!F18="","",คิดวิเคราะห์!F18)</f>
        <v/>
      </c>
      <c r="G18" s="11" t="str">
        <f>IF(คิดวิเคราะห์!G18="","",คิดวิเคราะห์!G18)</f>
        <v/>
      </c>
      <c r="H18" s="69" t="str">
        <f t="shared" si="0"/>
        <v/>
      </c>
      <c r="I18" s="332" t="str">
        <f t="shared" si="8"/>
        <v/>
      </c>
      <c r="J18" s="357" t="str">
        <f t="shared" si="1"/>
        <v/>
      </c>
      <c r="K18" s="352" t="str">
        <f>IF(คิดวิเคราะห์!H18="","",คิดวิเคราะห์!H18)</f>
        <v/>
      </c>
      <c r="L18" s="11" t="str">
        <f>IF(คิดวิเคราะห์!I18="","",คิดวิเคราะห์!I18)</f>
        <v/>
      </c>
      <c r="M18" s="78" t="str">
        <f t="shared" si="2"/>
        <v/>
      </c>
      <c r="N18" s="332" t="str">
        <f t="shared" si="9"/>
        <v/>
      </c>
      <c r="O18" s="357" t="str">
        <f t="shared" si="3"/>
        <v/>
      </c>
      <c r="P18" s="352" t="str">
        <f>IF(คิดวิเคราะห์!J18="","",คิดวิเคราะห์!J18)</f>
        <v/>
      </c>
      <c r="Q18" s="78" t="str">
        <f t="shared" si="10"/>
        <v/>
      </c>
      <c r="R18" s="332" t="str">
        <f t="shared" si="11"/>
        <v/>
      </c>
      <c r="S18" s="357" t="str">
        <f t="shared" si="4"/>
        <v/>
      </c>
      <c r="T18" s="360" t="str">
        <f t="shared" si="5"/>
        <v/>
      </c>
      <c r="U18" s="66" t="str">
        <f>IF(OR(นักเรียน!Q18="ออก",T18=""),"",ROUND(T18/$T$5*$U$5,0))</f>
        <v/>
      </c>
      <c r="V18" s="339" t="str">
        <f t="shared" si="6"/>
        <v/>
      </c>
      <c r="W18" s="339" t="str">
        <f t="shared" si="7"/>
        <v/>
      </c>
      <c r="X18" s="9" t="str">
        <f>IF(คุณลักษณะ!AB18="","",คุณลักษณะ!AB18)</f>
        <v/>
      </c>
      <c r="Y18" s="46"/>
      <c r="Z18" s="115"/>
      <c r="AA18" s="115"/>
      <c r="AB18" s="115"/>
      <c r="AC18" s="115"/>
      <c r="AD18" s="115"/>
    </row>
    <row r="19" spans="1:30" ht="15.75" customHeight="1" x14ac:dyDescent="0.5">
      <c r="A19" s="115"/>
      <c r="B19" s="80">
        <v>14</v>
      </c>
      <c r="C19" s="297" t="str">
        <f>IF(นักเรียน!C19="","",นักเรียน!C19)</f>
        <v/>
      </c>
      <c r="D19" s="646" t="str">
        <f>IF(นักเรียน!E19="","",นักเรียน!E19)</f>
        <v/>
      </c>
      <c r="E19" s="647"/>
      <c r="F19" s="352" t="str">
        <f>IF(คิดวิเคราะห์!F19="","",คิดวิเคราะห์!F19)</f>
        <v/>
      </c>
      <c r="G19" s="11" t="str">
        <f>IF(คิดวิเคราะห์!G19="","",คิดวิเคราะห์!G19)</f>
        <v/>
      </c>
      <c r="H19" s="69" t="str">
        <f t="shared" si="0"/>
        <v/>
      </c>
      <c r="I19" s="332" t="str">
        <f t="shared" si="8"/>
        <v/>
      </c>
      <c r="J19" s="357" t="str">
        <f t="shared" si="1"/>
        <v/>
      </c>
      <c r="K19" s="352" t="str">
        <f>IF(คิดวิเคราะห์!H19="","",คิดวิเคราะห์!H19)</f>
        <v/>
      </c>
      <c r="L19" s="11" t="str">
        <f>IF(คิดวิเคราะห์!I19="","",คิดวิเคราะห์!I19)</f>
        <v/>
      </c>
      <c r="M19" s="78" t="str">
        <f t="shared" si="2"/>
        <v/>
      </c>
      <c r="N19" s="332" t="str">
        <f t="shared" si="9"/>
        <v/>
      </c>
      <c r="O19" s="357" t="str">
        <f t="shared" si="3"/>
        <v/>
      </c>
      <c r="P19" s="352" t="str">
        <f>IF(คิดวิเคราะห์!J19="","",คิดวิเคราะห์!J19)</f>
        <v/>
      </c>
      <c r="Q19" s="78" t="str">
        <f t="shared" si="10"/>
        <v/>
      </c>
      <c r="R19" s="332" t="str">
        <f t="shared" si="11"/>
        <v/>
      </c>
      <c r="S19" s="357" t="str">
        <f t="shared" si="4"/>
        <v/>
      </c>
      <c r="T19" s="360" t="str">
        <f t="shared" si="5"/>
        <v/>
      </c>
      <c r="U19" s="66" t="str">
        <f>IF(OR(นักเรียน!Q19="ออก",T19=""),"",ROUND(T19/$T$5*$U$5,0))</f>
        <v/>
      </c>
      <c r="V19" s="339" t="str">
        <f t="shared" si="6"/>
        <v/>
      </c>
      <c r="W19" s="339" t="str">
        <f t="shared" si="7"/>
        <v/>
      </c>
      <c r="X19" s="9" t="str">
        <f>IF(คุณลักษณะ!AB19="","",คุณลักษณะ!AB19)</f>
        <v/>
      </c>
      <c r="Y19" s="46"/>
      <c r="Z19" s="115"/>
      <c r="AA19" s="115"/>
      <c r="AB19" s="115"/>
      <c r="AC19" s="115"/>
      <c r="AD19" s="115"/>
    </row>
    <row r="20" spans="1:30" ht="15.75" customHeight="1" x14ac:dyDescent="0.5">
      <c r="A20" s="115"/>
      <c r="B20" s="80">
        <v>15</v>
      </c>
      <c r="C20" s="297" t="str">
        <f>IF(นักเรียน!C20="","",นักเรียน!C20)</f>
        <v/>
      </c>
      <c r="D20" s="646" t="str">
        <f>IF(นักเรียน!E20="","",นักเรียน!E20)</f>
        <v/>
      </c>
      <c r="E20" s="647"/>
      <c r="F20" s="352" t="str">
        <f>IF(คิดวิเคราะห์!F20="","",คิดวิเคราะห์!F20)</f>
        <v/>
      </c>
      <c r="G20" s="11" t="str">
        <f>IF(คิดวิเคราะห์!G20="","",คิดวิเคราะห์!G20)</f>
        <v/>
      </c>
      <c r="H20" s="69" t="str">
        <f t="shared" si="0"/>
        <v/>
      </c>
      <c r="I20" s="332" t="str">
        <f t="shared" si="8"/>
        <v/>
      </c>
      <c r="J20" s="357" t="str">
        <f t="shared" si="1"/>
        <v/>
      </c>
      <c r="K20" s="352" t="str">
        <f>IF(คิดวิเคราะห์!H20="","",คิดวิเคราะห์!H20)</f>
        <v/>
      </c>
      <c r="L20" s="11" t="str">
        <f>IF(คิดวิเคราะห์!I20="","",คิดวิเคราะห์!I20)</f>
        <v/>
      </c>
      <c r="M20" s="78" t="str">
        <f t="shared" si="2"/>
        <v/>
      </c>
      <c r="N20" s="332" t="str">
        <f t="shared" si="9"/>
        <v/>
      </c>
      <c r="O20" s="357" t="str">
        <f t="shared" si="3"/>
        <v/>
      </c>
      <c r="P20" s="352" t="str">
        <f>IF(คิดวิเคราะห์!J20="","",คิดวิเคราะห์!J20)</f>
        <v/>
      </c>
      <c r="Q20" s="78" t="str">
        <f t="shared" si="10"/>
        <v/>
      </c>
      <c r="R20" s="332" t="str">
        <f t="shared" si="11"/>
        <v/>
      </c>
      <c r="S20" s="357" t="str">
        <f t="shared" si="4"/>
        <v/>
      </c>
      <c r="T20" s="360" t="str">
        <f t="shared" si="5"/>
        <v/>
      </c>
      <c r="U20" s="66" t="str">
        <f>IF(OR(นักเรียน!Q20="ออก",T20=""),"",ROUND(T20/$T$5*$U$5,0))</f>
        <v/>
      </c>
      <c r="V20" s="339" t="str">
        <f t="shared" si="6"/>
        <v/>
      </c>
      <c r="W20" s="339" t="str">
        <f t="shared" si="7"/>
        <v/>
      </c>
      <c r="X20" s="9" t="str">
        <f>IF(คุณลักษณะ!AB20="","",คุณลักษณะ!AB20)</f>
        <v/>
      </c>
      <c r="Y20" s="46"/>
      <c r="Z20" s="115"/>
      <c r="AA20" s="115"/>
      <c r="AB20" s="115"/>
      <c r="AC20" s="115"/>
      <c r="AD20" s="115"/>
    </row>
    <row r="21" spans="1:30" ht="15.75" customHeight="1" x14ac:dyDescent="0.5">
      <c r="A21" s="115"/>
      <c r="B21" s="80">
        <v>16</v>
      </c>
      <c r="C21" s="297" t="str">
        <f>IF(นักเรียน!C21="","",นักเรียน!C21)</f>
        <v/>
      </c>
      <c r="D21" s="646" t="str">
        <f>IF(นักเรียน!E21="","",นักเรียน!E21)</f>
        <v/>
      </c>
      <c r="E21" s="647"/>
      <c r="F21" s="352" t="str">
        <f>IF(คิดวิเคราะห์!F21="","",คิดวิเคราะห์!F21)</f>
        <v/>
      </c>
      <c r="G21" s="11" t="str">
        <f>IF(คิดวิเคราะห์!G21="","",คิดวิเคราะห์!G21)</f>
        <v/>
      </c>
      <c r="H21" s="69" t="str">
        <f t="shared" si="0"/>
        <v/>
      </c>
      <c r="I21" s="332" t="str">
        <f t="shared" si="8"/>
        <v/>
      </c>
      <c r="J21" s="357" t="str">
        <f t="shared" si="1"/>
        <v/>
      </c>
      <c r="K21" s="352" t="str">
        <f>IF(คิดวิเคราะห์!H21="","",คิดวิเคราะห์!H21)</f>
        <v/>
      </c>
      <c r="L21" s="11" t="str">
        <f>IF(คิดวิเคราะห์!I21="","",คิดวิเคราะห์!I21)</f>
        <v/>
      </c>
      <c r="M21" s="78" t="str">
        <f t="shared" si="2"/>
        <v/>
      </c>
      <c r="N21" s="332" t="str">
        <f t="shared" si="9"/>
        <v/>
      </c>
      <c r="O21" s="357" t="str">
        <f t="shared" si="3"/>
        <v/>
      </c>
      <c r="P21" s="352" t="str">
        <f>IF(คิดวิเคราะห์!J21="","",คิดวิเคราะห์!J21)</f>
        <v/>
      </c>
      <c r="Q21" s="78" t="str">
        <f t="shared" si="10"/>
        <v/>
      </c>
      <c r="R21" s="332" t="str">
        <f t="shared" si="11"/>
        <v/>
      </c>
      <c r="S21" s="357" t="str">
        <f t="shared" si="4"/>
        <v/>
      </c>
      <c r="T21" s="360" t="str">
        <f t="shared" si="5"/>
        <v/>
      </c>
      <c r="U21" s="66" t="str">
        <f>IF(OR(นักเรียน!Q21="ออก",T21=""),"",ROUND(T21/$T$5*$U$5,0))</f>
        <v/>
      </c>
      <c r="V21" s="339" t="str">
        <f t="shared" si="6"/>
        <v/>
      </c>
      <c r="W21" s="339" t="str">
        <f t="shared" si="7"/>
        <v/>
      </c>
      <c r="X21" s="9" t="str">
        <f>IF(คุณลักษณะ!AB21="","",คุณลักษณะ!AB21)</f>
        <v/>
      </c>
      <c r="Y21" s="46"/>
      <c r="Z21" s="115"/>
      <c r="AA21" s="115"/>
      <c r="AB21" s="115"/>
      <c r="AC21" s="115"/>
      <c r="AD21" s="115"/>
    </row>
    <row r="22" spans="1:30" ht="15.75" customHeight="1" x14ac:dyDescent="0.5">
      <c r="A22" s="115"/>
      <c r="B22" s="79">
        <v>17</v>
      </c>
      <c r="C22" s="297" t="str">
        <f>IF(นักเรียน!C22="","",นักเรียน!C22)</f>
        <v/>
      </c>
      <c r="D22" s="646" t="str">
        <f>IF(นักเรียน!E22="","",นักเรียน!E22)</f>
        <v/>
      </c>
      <c r="E22" s="647"/>
      <c r="F22" s="352" t="str">
        <f>IF(คิดวิเคราะห์!F22="","",คิดวิเคราะห์!F22)</f>
        <v/>
      </c>
      <c r="G22" s="11" t="str">
        <f>IF(คิดวิเคราะห์!G22="","",คิดวิเคราะห์!G22)</f>
        <v/>
      </c>
      <c r="H22" s="69" t="str">
        <f t="shared" si="0"/>
        <v/>
      </c>
      <c r="I22" s="332" t="str">
        <f t="shared" si="8"/>
        <v/>
      </c>
      <c r="J22" s="357" t="str">
        <f t="shared" si="1"/>
        <v/>
      </c>
      <c r="K22" s="352" t="str">
        <f>IF(คิดวิเคราะห์!H22="","",คิดวิเคราะห์!H22)</f>
        <v/>
      </c>
      <c r="L22" s="11" t="str">
        <f>IF(คิดวิเคราะห์!I22="","",คิดวิเคราะห์!I22)</f>
        <v/>
      </c>
      <c r="M22" s="78" t="str">
        <f t="shared" si="2"/>
        <v/>
      </c>
      <c r="N22" s="332" t="str">
        <f t="shared" si="9"/>
        <v/>
      </c>
      <c r="O22" s="357" t="str">
        <f t="shared" si="3"/>
        <v/>
      </c>
      <c r="P22" s="352" t="str">
        <f>IF(คิดวิเคราะห์!J22="","",คิดวิเคราะห์!J22)</f>
        <v/>
      </c>
      <c r="Q22" s="78" t="str">
        <f t="shared" si="10"/>
        <v/>
      </c>
      <c r="R22" s="332" t="str">
        <f t="shared" si="11"/>
        <v/>
      </c>
      <c r="S22" s="357" t="str">
        <f t="shared" si="4"/>
        <v/>
      </c>
      <c r="T22" s="360" t="str">
        <f t="shared" si="5"/>
        <v/>
      </c>
      <c r="U22" s="66" t="str">
        <f>IF(OR(นักเรียน!Q22="ออก",T22=""),"",ROUND(T22/$T$5*$U$5,0))</f>
        <v/>
      </c>
      <c r="V22" s="339" t="str">
        <f t="shared" si="6"/>
        <v/>
      </c>
      <c r="W22" s="339" t="str">
        <f t="shared" si="7"/>
        <v/>
      </c>
      <c r="X22" s="9" t="str">
        <f>IF(คุณลักษณะ!AB22="","",คุณลักษณะ!AB22)</f>
        <v/>
      </c>
      <c r="Y22" s="46"/>
      <c r="Z22" s="115"/>
      <c r="AA22" s="115"/>
      <c r="AB22" s="115"/>
      <c r="AC22" s="115"/>
      <c r="AD22" s="115"/>
    </row>
    <row r="23" spans="1:30" ht="15.75" customHeight="1" x14ac:dyDescent="0.5">
      <c r="A23" s="115"/>
      <c r="B23" s="80">
        <v>18</v>
      </c>
      <c r="C23" s="297" t="str">
        <f>IF(นักเรียน!C23="","",นักเรียน!C23)</f>
        <v/>
      </c>
      <c r="D23" s="646" t="str">
        <f>IF(นักเรียน!E23="","",นักเรียน!E23)</f>
        <v/>
      </c>
      <c r="E23" s="647"/>
      <c r="F23" s="352" t="str">
        <f>IF(คิดวิเคราะห์!F23="","",คิดวิเคราะห์!F23)</f>
        <v/>
      </c>
      <c r="G23" s="11" t="str">
        <f>IF(คิดวิเคราะห์!G23="","",คิดวิเคราะห์!G23)</f>
        <v/>
      </c>
      <c r="H23" s="69" t="str">
        <f t="shared" si="0"/>
        <v/>
      </c>
      <c r="I23" s="332" t="str">
        <f t="shared" si="8"/>
        <v/>
      </c>
      <c r="J23" s="357" t="str">
        <f t="shared" si="1"/>
        <v/>
      </c>
      <c r="K23" s="352" t="str">
        <f>IF(คิดวิเคราะห์!H23="","",คิดวิเคราะห์!H23)</f>
        <v/>
      </c>
      <c r="L23" s="11" t="str">
        <f>IF(คิดวิเคราะห์!I23="","",คิดวิเคราะห์!I23)</f>
        <v/>
      </c>
      <c r="M23" s="78" t="str">
        <f t="shared" si="2"/>
        <v/>
      </c>
      <c r="N23" s="332" t="str">
        <f t="shared" si="9"/>
        <v/>
      </c>
      <c r="O23" s="357" t="str">
        <f t="shared" si="3"/>
        <v/>
      </c>
      <c r="P23" s="352" t="str">
        <f>IF(คิดวิเคราะห์!J23="","",คิดวิเคราะห์!J23)</f>
        <v/>
      </c>
      <c r="Q23" s="78" t="str">
        <f t="shared" si="10"/>
        <v/>
      </c>
      <c r="R23" s="332" t="str">
        <f t="shared" si="11"/>
        <v/>
      </c>
      <c r="S23" s="357" t="str">
        <f t="shared" si="4"/>
        <v/>
      </c>
      <c r="T23" s="360" t="str">
        <f t="shared" si="5"/>
        <v/>
      </c>
      <c r="U23" s="66" t="str">
        <f>IF(OR(นักเรียน!Q23="ออก",T23=""),"",ROUND(T23/$T$5*$U$5,0))</f>
        <v/>
      </c>
      <c r="V23" s="339" t="str">
        <f t="shared" si="6"/>
        <v/>
      </c>
      <c r="W23" s="339" t="str">
        <f t="shared" si="7"/>
        <v/>
      </c>
      <c r="X23" s="9" t="str">
        <f>IF(คุณลักษณะ!AB23="","",คุณลักษณะ!AB23)</f>
        <v/>
      </c>
      <c r="Y23" s="46"/>
      <c r="Z23" s="115"/>
      <c r="AA23" s="115"/>
      <c r="AB23" s="115"/>
      <c r="AC23" s="115"/>
      <c r="AD23" s="115"/>
    </row>
    <row r="24" spans="1:30" ht="15.75" customHeight="1" x14ac:dyDescent="0.5">
      <c r="A24" s="115"/>
      <c r="B24" s="80">
        <v>19</v>
      </c>
      <c r="C24" s="297" t="str">
        <f>IF(นักเรียน!C24="","",นักเรียน!C24)</f>
        <v/>
      </c>
      <c r="D24" s="646" t="str">
        <f>IF(นักเรียน!E24="","",นักเรียน!E24)</f>
        <v/>
      </c>
      <c r="E24" s="647"/>
      <c r="F24" s="352" t="str">
        <f>IF(คิดวิเคราะห์!F24="","",คิดวิเคราะห์!F24)</f>
        <v/>
      </c>
      <c r="G24" s="11" t="str">
        <f>IF(คิดวิเคราะห์!G24="","",คิดวิเคราะห์!G24)</f>
        <v/>
      </c>
      <c r="H24" s="69" t="str">
        <f t="shared" si="0"/>
        <v/>
      </c>
      <c r="I24" s="332" t="str">
        <f t="shared" si="8"/>
        <v/>
      </c>
      <c r="J24" s="357" t="str">
        <f t="shared" si="1"/>
        <v/>
      </c>
      <c r="K24" s="352" t="str">
        <f>IF(คิดวิเคราะห์!H24="","",คิดวิเคราะห์!H24)</f>
        <v/>
      </c>
      <c r="L24" s="11" t="str">
        <f>IF(คิดวิเคราะห์!I24="","",คิดวิเคราะห์!I24)</f>
        <v/>
      </c>
      <c r="M24" s="78" t="str">
        <f t="shared" si="2"/>
        <v/>
      </c>
      <c r="N24" s="332" t="str">
        <f t="shared" si="9"/>
        <v/>
      </c>
      <c r="O24" s="357" t="str">
        <f t="shared" si="3"/>
        <v/>
      </c>
      <c r="P24" s="352" t="str">
        <f>IF(คิดวิเคราะห์!J24="","",คิดวิเคราะห์!J24)</f>
        <v/>
      </c>
      <c r="Q24" s="78" t="str">
        <f t="shared" si="10"/>
        <v/>
      </c>
      <c r="R24" s="332" t="str">
        <f t="shared" si="11"/>
        <v/>
      </c>
      <c r="S24" s="357" t="str">
        <f t="shared" si="4"/>
        <v/>
      </c>
      <c r="T24" s="360" t="str">
        <f t="shared" si="5"/>
        <v/>
      </c>
      <c r="U24" s="66" t="str">
        <f>IF(OR(นักเรียน!Q24="ออก",T24=""),"",ROUND(T24/$T$5*$U$5,0))</f>
        <v/>
      </c>
      <c r="V24" s="339" t="str">
        <f t="shared" si="6"/>
        <v/>
      </c>
      <c r="W24" s="339" t="str">
        <f t="shared" si="7"/>
        <v/>
      </c>
      <c r="X24" s="9" t="str">
        <f>IF(คุณลักษณะ!AB24="","",คุณลักษณะ!AB24)</f>
        <v/>
      </c>
      <c r="Y24" s="46"/>
      <c r="Z24" s="115"/>
      <c r="AA24" s="115"/>
      <c r="AB24" s="115"/>
      <c r="AC24" s="115"/>
      <c r="AD24" s="115"/>
    </row>
    <row r="25" spans="1:30" ht="15.75" customHeight="1" x14ac:dyDescent="0.5">
      <c r="A25" s="115"/>
      <c r="B25" s="80">
        <v>20</v>
      </c>
      <c r="C25" s="297" t="str">
        <f>IF(นักเรียน!C25="","",นักเรียน!C25)</f>
        <v/>
      </c>
      <c r="D25" s="646" t="str">
        <f>IF(นักเรียน!E25="","",นักเรียน!E25)</f>
        <v/>
      </c>
      <c r="E25" s="647"/>
      <c r="F25" s="352" t="str">
        <f>IF(คิดวิเคราะห์!F25="","",คิดวิเคราะห์!F25)</f>
        <v/>
      </c>
      <c r="G25" s="11" t="str">
        <f>IF(คิดวิเคราะห์!G25="","",คิดวิเคราะห์!G25)</f>
        <v/>
      </c>
      <c r="H25" s="69" t="str">
        <f t="shared" si="0"/>
        <v/>
      </c>
      <c r="I25" s="332" t="str">
        <f t="shared" si="8"/>
        <v/>
      </c>
      <c r="J25" s="357" t="str">
        <f t="shared" si="1"/>
        <v/>
      </c>
      <c r="K25" s="352" t="str">
        <f>IF(คิดวิเคราะห์!H25="","",คิดวิเคราะห์!H25)</f>
        <v/>
      </c>
      <c r="L25" s="11" t="str">
        <f>IF(คิดวิเคราะห์!I25="","",คิดวิเคราะห์!I25)</f>
        <v/>
      </c>
      <c r="M25" s="78" t="str">
        <f t="shared" si="2"/>
        <v/>
      </c>
      <c r="N25" s="332" t="str">
        <f t="shared" si="9"/>
        <v/>
      </c>
      <c r="O25" s="357" t="str">
        <f t="shared" si="3"/>
        <v/>
      </c>
      <c r="P25" s="352" t="str">
        <f>IF(คิดวิเคราะห์!J25="","",คิดวิเคราะห์!J25)</f>
        <v/>
      </c>
      <c r="Q25" s="78" t="str">
        <f t="shared" si="10"/>
        <v/>
      </c>
      <c r="R25" s="332" t="str">
        <f t="shared" si="11"/>
        <v/>
      </c>
      <c r="S25" s="357" t="str">
        <f t="shared" si="4"/>
        <v/>
      </c>
      <c r="T25" s="360" t="str">
        <f t="shared" si="5"/>
        <v/>
      </c>
      <c r="U25" s="66" t="str">
        <f>IF(OR(นักเรียน!Q25="ออก",T25=""),"",ROUND(T25/$T$5*$U$5,0))</f>
        <v/>
      </c>
      <c r="V25" s="339" t="str">
        <f t="shared" si="6"/>
        <v/>
      </c>
      <c r="W25" s="339" t="str">
        <f t="shared" si="7"/>
        <v/>
      </c>
      <c r="X25" s="9" t="str">
        <f>IF(คุณลักษณะ!AB25="","",คุณลักษณะ!AB25)</f>
        <v/>
      </c>
      <c r="Y25" s="46"/>
      <c r="Z25" s="115"/>
      <c r="AA25" s="115"/>
      <c r="AB25" s="115"/>
      <c r="AC25" s="115"/>
      <c r="AD25" s="115"/>
    </row>
    <row r="26" spans="1:30" ht="15.75" customHeight="1" x14ac:dyDescent="0.5">
      <c r="A26" s="115"/>
      <c r="B26" s="79">
        <v>21</v>
      </c>
      <c r="C26" s="297" t="str">
        <f>IF(นักเรียน!C26="","",นักเรียน!C26)</f>
        <v/>
      </c>
      <c r="D26" s="646" t="str">
        <f>IF(นักเรียน!E26="","",นักเรียน!E26)</f>
        <v/>
      </c>
      <c r="E26" s="647"/>
      <c r="F26" s="352" t="str">
        <f>IF(คิดวิเคราะห์!F26="","",คิดวิเคราะห์!F26)</f>
        <v/>
      </c>
      <c r="G26" s="11" t="str">
        <f>IF(คิดวิเคราะห์!G26="","",คิดวิเคราะห์!G26)</f>
        <v/>
      </c>
      <c r="H26" s="69" t="str">
        <f t="shared" si="0"/>
        <v/>
      </c>
      <c r="I26" s="332" t="str">
        <f t="shared" si="8"/>
        <v/>
      </c>
      <c r="J26" s="357" t="str">
        <f t="shared" si="1"/>
        <v/>
      </c>
      <c r="K26" s="352" t="str">
        <f>IF(คิดวิเคราะห์!H26="","",คิดวิเคราะห์!H26)</f>
        <v/>
      </c>
      <c r="L26" s="11" t="str">
        <f>IF(คิดวิเคราะห์!I26="","",คิดวิเคราะห์!I26)</f>
        <v/>
      </c>
      <c r="M26" s="78" t="str">
        <f t="shared" si="2"/>
        <v/>
      </c>
      <c r="N26" s="332" t="str">
        <f t="shared" si="9"/>
        <v/>
      </c>
      <c r="O26" s="357" t="str">
        <f t="shared" si="3"/>
        <v/>
      </c>
      <c r="P26" s="352" t="str">
        <f>IF(คิดวิเคราะห์!J26="","",คิดวิเคราะห์!J26)</f>
        <v/>
      </c>
      <c r="Q26" s="78" t="str">
        <f t="shared" si="10"/>
        <v/>
      </c>
      <c r="R26" s="332" t="str">
        <f t="shared" si="11"/>
        <v/>
      </c>
      <c r="S26" s="357" t="str">
        <f t="shared" si="4"/>
        <v/>
      </c>
      <c r="T26" s="360" t="str">
        <f t="shared" si="5"/>
        <v/>
      </c>
      <c r="U26" s="66" t="str">
        <f>IF(OR(นักเรียน!Q26="ออก",T26=""),"",ROUND(T26/$T$5*$U$5,0))</f>
        <v/>
      </c>
      <c r="V26" s="339" t="str">
        <f t="shared" si="6"/>
        <v/>
      </c>
      <c r="W26" s="339" t="str">
        <f t="shared" si="7"/>
        <v/>
      </c>
      <c r="X26" s="9" t="str">
        <f>IF(คุณลักษณะ!AB26="","",คุณลักษณะ!AB26)</f>
        <v/>
      </c>
      <c r="Y26" s="46"/>
      <c r="Z26" s="115"/>
      <c r="AA26" s="115"/>
      <c r="AB26" s="115"/>
      <c r="AC26" s="115"/>
      <c r="AD26" s="115"/>
    </row>
    <row r="27" spans="1:30" ht="15.75" customHeight="1" x14ac:dyDescent="0.5">
      <c r="A27" s="115"/>
      <c r="B27" s="80">
        <v>22</v>
      </c>
      <c r="C27" s="297" t="str">
        <f>IF(นักเรียน!C27="","",นักเรียน!C27)</f>
        <v/>
      </c>
      <c r="D27" s="646" t="str">
        <f>IF(นักเรียน!E27="","",นักเรียน!E27)</f>
        <v/>
      </c>
      <c r="E27" s="647"/>
      <c r="F27" s="352" t="str">
        <f>IF(คิดวิเคราะห์!F27="","",คิดวิเคราะห์!F27)</f>
        <v/>
      </c>
      <c r="G27" s="11" t="str">
        <f>IF(คิดวิเคราะห์!G27="","",คิดวิเคราะห์!G27)</f>
        <v/>
      </c>
      <c r="H27" s="69" t="str">
        <f t="shared" si="0"/>
        <v/>
      </c>
      <c r="I27" s="332" t="str">
        <f t="shared" si="8"/>
        <v/>
      </c>
      <c r="J27" s="357" t="str">
        <f t="shared" si="1"/>
        <v/>
      </c>
      <c r="K27" s="352" t="str">
        <f>IF(คิดวิเคราะห์!H27="","",คิดวิเคราะห์!H27)</f>
        <v/>
      </c>
      <c r="L27" s="11" t="str">
        <f>IF(คิดวิเคราะห์!I27="","",คิดวิเคราะห์!I27)</f>
        <v/>
      </c>
      <c r="M27" s="78" t="str">
        <f t="shared" si="2"/>
        <v/>
      </c>
      <c r="N27" s="332" t="str">
        <f t="shared" si="9"/>
        <v/>
      </c>
      <c r="O27" s="357" t="str">
        <f t="shared" si="3"/>
        <v/>
      </c>
      <c r="P27" s="352" t="str">
        <f>IF(คิดวิเคราะห์!J27="","",คิดวิเคราะห์!J27)</f>
        <v/>
      </c>
      <c r="Q27" s="78" t="str">
        <f t="shared" si="10"/>
        <v/>
      </c>
      <c r="R27" s="332" t="str">
        <f t="shared" si="11"/>
        <v/>
      </c>
      <c r="S27" s="357" t="str">
        <f t="shared" si="4"/>
        <v/>
      </c>
      <c r="T27" s="360" t="str">
        <f t="shared" si="5"/>
        <v/>
      </c>
      <c r="U27" s="66" t="str">
        <f>IF(OR(นักเรียน!Q27="ออก",T27=""),"",ROUND(T27/$T$5*$U$5,0))</f>
        <v/>
      </c>
      <c r="V27" s="339" t="str">
        <f t="shared" si="6"/>
        <v/>
      </c>
      <c r="W27" s="339" t="str">
        <f t="shared" si="7"/>
        <v/>
      </c>
      <c r="X27" s="9" t="str">
        <f>IF(คุณลักษณะ!AB27="","",คุณลักษณะ!AB27)</f>
        <v/>
      </c>
      <c r="Y27" s="46"/>
      <c r="Z27" s="115"/>
      <c r="AA27" s="115"/>
      <c r="AB27" s="115"/>
      <c r="AC27" s="115"/>
      <c r="AD27" s="115"/>
    </row>
    <row r="28" spans="1:30" ht="15.75" customHeight="1" x14ac:dyDescent="0.5">
      <c r="A28" s="115"/>
      <c r="B28" s="80">
        <v>23</v>
      </c>
      <c r="C28" s="297" t="str">
        <f>IF(นักเรียน!C28="","",นักเรียน!C28)</f>
        <v/>
      </c>
      <c r="D28" s="646" t="str">
        <f>IF(นักเรียน!E28="","",นักเรียน!E28)</f>
        <v/>
      </c>
      <c r="E28" s="647"/>
      <c r="F28" s="352" t="str">
        <f>IF(คิดวิเคราะห์!F28="","",คิดวิเคราะห์!F28)</f>
        <v/>
      </c>
      <c r="G28" s="11" t="str">
        <f>IF(คิดวิเคราะห์!G28="","",คิดวิเคราะห์!G28)</f>
        <v/>
      </c>
      <c r="H28" s="69" t="str">
        <f t="shared" si="0"/>
        <v/>
      </c>
      <c r="I28" s="332" t="str">
        <f t="shared" si="8"/>
        <v/>
      </c>
      <c r="J28" s="357" t="str">
        <f t="shared" si="1"/>
        <v/>
      </c>
      <c r="K28" s="352" t="str">
        <f>IF(คิดวิเคราะห์!H28="","",คิดวิเคราะห์!H28)</f>
        <v/>
      </c>
      <c r="L28" s="11" t="str">
        <f>IF(คิดวิเคราะห์!I28="","",คิดวิเคราะห์!I28)</f>
        <v/>
      </c>
      <c r="M28" s="78" t="str">
        <f t="shared" si="2"/>
        <v/>
      </c>
      <c r="N28" s="332" t="str">
        <f t="shared" si="9"/>
        <v/>
      </c>
      <c r="O28" s="357" t="str">
        <f t="shared" si="3"/>
        <v/>
      </c>
      <c r="P28" s="352" t="str">
        <f>IF(คิดวิเคราะห์!J28="","",คิดวิเคราะห์!J28)</f>
        <v/>
      </c>
      <c r="Q28" s="78" t="str">
        <f t="shared" si="10"/>
        <v/>
      </c>
      <c r="R28" s="332" t="str">
        <f t="shared" si="11"/>
        <v/>
      </c>
      <c r="S28" s="357" t="str">
        <f t="shared" si="4"/>
        <v/>
      </c>
      <c r="T28" s="360" t="str">
        <f t="shared" si="5"/>
        <v/>
      </c>
      <c r="U28" s="66" t="str">
        <f>IF(OR(นักเรียน!Q28="ออก",T28=""),"",ROUND(T28/$T$5*$U$5,0))</f>
        <v/>
      </c>
      <c r="V28" s="339" t="str">
        <f t="shared" si="6"/>
        <v/>
      </c>
      <c r="W28" s="339" t="str">
        <f t="shared" si="7"/>
        <v/>
      </c>
      <c r="X28" s="9" t="str">
        <f>IF(คุณลักษณะ!AB28="","",คุณลักษณะ!AB28)</f>
        <v/>
      </c>
      <c r="Y28" s="46"/>
      <c r="Z28" s="115"/>
      <c r="AA28" s="115"/>
      <c r="AB28" s="115"/>
      <c r="AC28" s="115"/>
      <c r="AD28" s="115"/>
    </row>
    <row r="29" spans="1:30" ht="15.75" customHeight="1" x14ac:dyDescent="0.5">
      <c r="A29" s="115"/>
      <c r="B29" s="80">
        <v>24</v>
      </c>
      <c r="C29" s="297" t="str">
        <f>IF(นักเรียน!C29="","",นักเรียน!C29)</f>
        <v/>
      </c>
      <c r="D29" s="646" t="str">
        <f>IF(นักเรียน!E29="","",นักเรียน!E29)</f>
        <v/>
      </c>
      <c r="E29" s="647"/>
      <c r="F29" s="352" t="str">
        <f>IF(คิดวิเคราะห์!F29="","",คิดวิเคราะห์!F29)</f>
        <v/>
      </c>
      <c r="G29" s="11" t="str">
        <f>IF(คิดวิเคราะห์!G29="","",คิดวิเคราะห์!G29)</f>
        <v/>
      </c>
      <c r="H29" s="69" t="str">
        <f t="shared" si="0"/>
        <v/>
      </c>
      <c r="I29" s="332" t="str">
        <f t="shared" si="8"/>
        <v/>
      </c>
      <c r="J29" s="357" t="str">
        <f t="shared" si="1"/>
        <v/>
      </c>
      <c r="K29" s="352" t="str">
        <f>IF(คิดวิเคราะห์!H29="","",คิดวิเคราะห์!H29)</f>
        <v/>
      </c>
      <c r="L29" s="11" t="str">
        <f>IF(คิดวิเคราะห์!I29="","",คิดวิเคราะห์!I29)</f>
        <v/>
      </c>
      <c r="M29" s="78" t="str">
        <f t="shared" si="2"/>
        <v/>
      </c>
      <c r="N29" s="332" t="str">
        <f t="shared" si="9"/>
        <v/>
      </c>
      <c r="O29" s="357" t="str">
        <f t="shared" si="3"/>
        <v/>
      </c>
      <c r="P29" s="352" t="str">
        <f>IF(คิดวิเคราะห์!J29="","",คิดวิเคราะห์!J29)</f>
        <v/>
      </c>
      <c r="Q29" s="78" t="str">
        <f t="shared" si="10"/>
        <v/>
      </c>
      <c r="R29" s="332" t="str">
        <f t="shared" si="11"/>
        <v/>
      </c>
      <c r="S29" s="357" t="str">
        <f t="shared" si="4"/>
        <v/>
      </c>
      <c r="T29" s="360" t="str">
        <f t="shared" si="5"/>
        <v/>
      </c>
      <c r="U29" s="66" t="str">
        <f>IF(OR(นักเรียน!Q29="ออก",T29=""),"",ROUND(T29/$T$5*$U$5,0))</f>
        <v/>
      </c>
      <c r="V29" s="339" t="str">
        <f t="shared" si="6"/>
        <v/>
      </c>
      <c r="W29" s="339" t="str">
        <f t="shared" si="7"/>
        <v/>
      </c>
      <c r="X29" s="9" t="str">
        <f>IF(คุณลักษณะ!AB29="","",คุณลักษณะ!AB29)</f>
        <v/>
      </c>
      <c r="Y29" s="46"/>
      <c r="Z29" s="115"/>
      <c r="AA29" s="115"/>
      <c r="AB29" s="115"/>
      <c r="AC29" s="115"/>
      <c r="AD29" s="115"/>
    </row>
    <row r="30" spans="1:30" ht="15.75" customHeight="1" x14ac:dyDescent="0.5">
      <c r="A30" s="115"/>
      <c r="B30" s="79">
        <v>25</v>
      </c>
      <c r="C30" s="297" t="str">
        <f>IF(นักเรียน!C30="","",นักเรียน!C30)</f>
        <v/>
      </c>
      <c r="D30" s="646" t="str">
        <f>IF(นักเรียน!E30="","",นักเรียน!E30)</f>
        <v/>
      </c>
      <c r="E30" s="647"/>
      <c r="F30" s="352" t="str">
        <f>IF(คิดวิเคราะห์!F30="","",คิดวิเคราะห์!F30)</f>
        <v/>
      </c>
      <c r="G30" s="11" t="str">
        <f>IF(คิดวิเคราะห์!G30="","",คิดวิเคราะห์!G30)</f>
        <v/>
      </c>
      <c r="H30" s="69" t="str">
        <f t="shared" si="0"/>
        <v/>
      </c>
      <c r="I30" s="332" t="str">
        <f t="shared" si="8"/>
        <v/>
      </c>
      <c r="J30" s="357" t="str">
        <f t="shared" si="1"/>
        <v/>
      </c>
      <c r="K30" s="352" t="str">
        <f>IF(คิดวิเคราะห์!H30="","",คิดวิเคราะห์!H30)</f>
        <v/>
      </c>
      <c r="L30" s="11" t="str">
        <f>IF(คิดวิเคราะห์!I30="","",คิดวิเคราะห์!I30)</f>
        <v/>
      </c>
      <c r="M30" s="78" t="str">
        <f t="shared" si="2"/>
        <v/>
      </c>
      <c r="N30" s="332" t="str">
        <f t="shared" si="9"/>
        <v/>
      </c>
      <c r="O30" s="357" t="str">
        <f t="shared" si="3"/>
        <v/>
      </c>
      <c r="P30" s="352" t="str">
        <f>IF(คิดวิเคราะห์!J30="","",คิดวิเคราะห์!J30)</f>
        <v/>
      </c>
      <c r="Q30" s="78" t="str">
        <f t="shared" si="10"/>
        <v/>
      </c>
      <c r="R30" s="332" t="str">
        <f t="shared" si="11"/>
        <v/>
      </c>
      <c r="S30" s="357" t="str">
        <f t="shared" si="4"/>
        <v/>
      </c>
      <c r="T30" s="360" t="str">
        <f t="shared" si="5"/>
        <v/>
      </c>
      <c r="U30" s="66" t="str">
        <f>IF(OR(นักเรียน!Q30="ออก",T30=""),"",ROUND(T30/$T$5*$U$5,0))</f>
        <v/>
      </c>
      <c r="V30" s="339" t="str">
        <f t="shared" si="6"/>
        <v/>
      </c>
      <c r="W30" s="339" t="str">
        <f t="shared" si="7"/>
        <v/>
      </c>
      <c r="X30" s="9" t="str">
        <f>IF(คุณลักษณะ!AB30="","",คุณลักษณะ!AB30)</f>
        <v/>
      </c>
      <c r="Y30" s="46"/>
      <c r="Z30" s="115"/>
      <c r="AA30" s="115"/>
      <c r="AB30" s="115"/>
      <c r="AC30" s="115"/>
      <c r="AD30" s="115"/>
    </row>
    <row r="31" spans="1:30" ht="15.75" customHeight="1" x14ac:dyDescent="0.5">
      <c r="A31" s="115"/>
      <c r="B31" s="80">
        <v>26</v>
      </c>
      <c r="C31" s="297" t="str">
        <f>IF(นักเรียน!C31="","",นักเรียน!C31)</f>
        <v/>
      </c>
      <c r="D31" s="646" t="str">
        <f>IF(นักเรียน!E31="","",นักเรียน!E31)</f>
        <v/>
      </c>
      <c r="E31" s="647"/>
      <c r="F31" s="352" t="str">
        <f>IF(คิดวิเคราะห์!F31="","",คิดวิเคราะห์!F31)</f>
        <v/>
      </c>
      <c r="G31" s="11" t="str">
        <f>IF(คิดวิเคราะห์!G31="","",คิดวิเคราะห์!G31)</f>
        <v/>
      </c>
      <c r="H31" s="69" t="str">
        <f t="shared" si="0"/>
        <v/>
      </c>
      <c r="I31" s="332" t="str">
        <f t="shared" si="8"/>
        <v/>
      </c>
      <c r="J31" s="357" t="str">
        <f t="shared" si="1"/>
        <v/>
      </c>
      <c r="K31" s="352" t="str">
        <f>IF(คิดวิเคราะห์!H31="","",คิดวิเคราะห์!H31)</f>
        <v/>
      </c>
      <c r="L31" s="11" t="str">
        <f>IF(คิดวิเคราะห์!I31="","",คิดวิเคราะห์!I31)</f>
        <v/>
      </c>
      <c r="M31" s="78" t="str">
        <f t="shared" si="2"/>
        <v/>
      </c>
      <c r="N31" s="332" t="str">
        <f t="shared" si="9"/>
        <v/>
      </c>
      <c r="O31" s="357" t="str">
        <f t="shared" si="3"/>
        <v/>
      </c>
      <c r="P31" s="352" t="str">
        <f>IF(คิดวิเคราะห์!J31="","",คิดวิเคราะห์!J31)</f>
        <v/>
      </c>
      <c r="Q31" s="78" t="str">
        <f t="shared" si="10"/>
        <v/>
      </c>
      <c r="R31" s="332" t="str">
        <f t="shared" si="11"/>
        <v/>
      </c>
      <c r="S31" s="357" t="str">
        <f t="shared" si="4"/>
        <v/>
      </c>
      <c r="T31" s="360" t="str">
        <f t="shared" si="5"/>
        <v/>
      </c>
      <c r="U31" s="66" t="str">
        <f>IF(OR(นักเรียน!Q31="ออก",T31=""),"",ROUND(T31/$T$5*$U$5,0))</f>
        <v/>
      </c>
      <c r="V31" s="339" t="str">
        <f t="shared" si="6"/>
        <v/>
      </c>
      <c r="W31" s="339" t="str">
        <f t="shared" si="7"/>
        <v/>
      </c>
      <c r="X31" s="9" t="str">
        <f>IF(คุณลักษณะ!AB31="","",คุณลักษณะ!AB31)</f>
        <v/>
      </c>
      <c r="Y31" s="46"/>
      <c r="Z31" s="115"/>
      <c r="AA31" s="115"/>
      <c r="AB31" s="115"/>
      <c r="AC31" s="115"/>
      <c r="AD31" s="115"/>
    </row>
    <row r="32" spans="1:30" ht="15.75" customHeight="1" x14ac:dyDescent="0.5">
      <c r="A32" s="115"/>
      <c r="B32" s="80">
        <v>27</v>
      </c>
      <c r="C32" s="297" t="str">
        <f>IF(นักเรียน!C32="","",นักเรียน!C32)</f>
        <v/>
      </c>
      <c r="D32" s="646" t="str">
        <f>IF(นักเรียน!E32="","",นักเรียน!E32)</f>
        <v/>
      </c>
      <c r="E32" s="647"/>
      <c r="F32" s="352" t="str">
        <f>IF(คิดวิเคราะห์!F32="","",คิดวิเคราะห์!F32)</f>
        <v/>
      </c>
      <c r="G32" s="11" t="str">
        <f>IF(คิดวิเคราะห์!G32="","",คิดวิเคราะห์!G32)</f>
        <v/>
      </c>
      <c r="H32" s="69" t="str">
        <f t="shared" si="0"/>
        <v/>
      </c>
      <c r="I32" s="332" t="str">
        <f t="shared" si="8"/>
        <v/>
      </c>
      <c r="J32" s="357" t="str">
        <f t="shared" si="1"/>
        <v/>
      </c>
      <c r="K32" s="352" t="str">
        <f>IF(คิดวิเคราะห์!H32="","",คิดวิเคราะห์!H32)</f>
        <v/>
      </c>
      <c r="L32" s="11" t="str">
        <f>IF(คิดวิเคราะห์!I32="","",คิดวิเคราะห์!I32)</f>
        <v/>
      </c>
      <c r="M32" s="78" t="str">
        <f t="shared" si="2"/>
        <v/>
      </c>
      <c r="N32" s="332" t="str">
        <f t="shared" si="9"/>
        <v/>
      </c>
      <c r="O32" s="357" t="str">
        <f t="shared" si="3"/>
        <v/>
      </c>
      <c r="P32" s="352" t="str">
        <f>IF(คิดวิเคราะห์!J32="","",คิดวิเคราะห์!J32)</f>
        <v/>
      </c>
      <c r="Q32" s="78" t="str">
        <f t="shared" si="10"/>
        <v/>
      </c>
      <c r="R32" s="332" t="str">
        <f t="shared" si="11"/>
        <v/>
      </c>
      <c r="S32" s="357" t="str">
        <f t="shared" si="4"/>
        <v/>
      </c>
      <c r="T32" s="360" t="str">
        <f t="shared" si="5"/>
        <v/>
      </c>
      <c r="U32" s="66" t="str">
        <f>IF(OR(นักเรียน!Q32="ออก",T32=""),"",ROUND(T32/$T$5*$U$5,0))</f>
        <v/>
      </c>
      <c r="V32" s="339" t="str">
        <f t="shared" si="6"/>
        <v/>
      </c>
      <c r="W32" s="339" t="str">
        <f t="shared" si="7"/>
        <v/>
      </c>
      <c r="X32" s="9" t="str">
        <f>IF(คุณลักษณะ!AB32="","",คุณลักษณะ!AB32)</f>
        <v/>
      </c>
      <c r="Y32" s="46"/>
      <c r="Z32" s="115"/>
      <c r="AA32" s="115"/>
      <c r="AB32" s="115"/>
      <c r="AC32" s="115"/>
      <c r="AD32" s="115"/>
    </row>
    <row r="33" spans="1:30" ht="15.75" customHeight="1" x14ac:dyDescent="0.5">
      <c r="A33" s="115"/>
      <c r="B33" s="80">
        <v>28</v>
      </c>
      <c r="C33" s="297" t="str">
        <f>IF(นักเรียน!C33="","",นักเรียน!C33)</f>
        <v/>
      </c>
      <c r="D33" s="646" t="str">
        <f>IF(นักเรียน!E33="","",นักเรียน!E33)</f>
        <v/>
      </c>
      <c r="E33" s="647"/>
      <c r="F33" s="352" t="str">
        <f>IF(คิดวิเคราะห์!F33="","",คิดวิเคราะห์!F33)</f>
        <v/>
      </c>
      <c r="G33" s="11" t="str">
        <f>IF(คิดวิเคราะห์!G33="","",คิดวิเคราะห์!G33)</f>
        <v/>
      </c>
      <c r="H33" s="69" t="str">
        <f t="shared" si="0"/>
        <v/>
      </c>
      <c r="I33" s="332" t="str">
        <f t="shared" si="8"/>
        <v/>
      </c>
      <c r="J33" s="357" t="str">
        <f t="shared" si="1"/>
        <v/>
      </c>
      <c r="K33" s="352" t="str">
        <f>IF(คิดวิเคราะห์!H33="","",คิดวิเคราะห์!H33)</f>
        <v/>
      </c>
      <c r="L33" s="11" t="str">
        <f>IF(คิดวิเคราะห์!I33="","",คิดวิเคราะห์!I33)</f>
        <v/>
      </c>
      <c r="M33" s="78" t="str">
        <f t="shared" si="2"/>
        <v/>
      </c>
      <c r="N33" s="332" t="str">
        <f t="shared" si="9"/>
        <v/>
      </c>
      <c r="O33" s="357" t="str">
        <f t="shared" si="3"/>
        <v/>
      </c>
      <c r="P33" s="352" t="str">
        <f>IF(คิดวิเคราะห์!J33="","",คิดวิเคราะห์!J33)</f>
        <v/>
      </c>
      <c r="Q33" s="78" t="str">
        <f t="shared" si="10"/>
        <v/>
      </c>
      <c r="R33" s="332" t="str">
        <f t="shared" si="11"/>
        <v/>
      </c>
      <c r="S33" s="357" t="str">
        <f t="shared" si="4"/>
        <v/>
      </c>
      <c r="T33" s="360" t="str">
        <f t="shared" si="5"/>
        <v/>
      </c>
      <c r="U33" s="66" t="str">
        <f>IF(OR(นักเรียน!Q33="ออก",T33=""),"",ROUND(T33/$T$5*$U$5,0))</f>
        <v/>
      </c>
      <c r="V33" s="339" t="str">
        <f t="shared" si="6"/>
        <v/>
      </c>
      <c r="W33" s="339" t="str">
        <f t="shared" si="7"/>
        <v/>
      </c>
      <c r="X33" s="9" t="str">
        <f>IF(คุณลักษณะ!AB33="","",คุณลักษณะ!AB33)</f>
        <v/>
      </c>
      <c r="Y33" s="46"/>
      <c r="Z33" s="115"/>
      <c r="AA33" s="115"/>
      <c r="AB33" s="115"/>
      <c r="AC33" s="115"/>
      <c r="AD33" s="115"/>
    </row>
    <row r="34" spans="1:30" ht="15.75" customHeight="1" x14ac:dyDescent="0.5">
      <c r="A34" s="115"/>
      <c r="B34" s="79">
        <v>29</v>
      </c>
      <c r="C34" s="297" t="str">
        <f>IF(นักเรียน!C34="","",นักเรียน!C34)</f>
        <v/>
      </c>
      <c r="D34" s="646" t="str">
        <f>IF(นักเรียน!E34="","",นักเรียน!E34)</f>
        <v/>
      </c>
      <c r="E34" s="647"/>
      <c r="F34" s="352" t="str">
        <f>IF(คิดวิเคราะห์!F34="","",คิดวิเคราะห์!F34)</f>
        <v/>
      </c>
      <c r="G34" s="11" t="str">
        <f>IF(คิดวิเคราะห์!G34="","",คิดวิเคราะห์!G34)</f>
        <v/>
      </c>
      <c r="H34" s="69" t="str">
        <f t="shared" si="0"/>
        <v/>
      </c>
      <c r="I34" s="332" t="str">
        <f t="shared" si="8"/>
        <v/>
      </c>
      <c r="J34" s="357" t="str">
        <f t="shared" si="1"/>
        <v/>
      </c>
      <c r="K34" s="352" t="str">
        <f>IF(คิดวิเคราะห์!H34="","",คิดวิเคราะห์!H34)</f>
        <v/>
      </c>
      <c r="L34" s="11" t="str">
        <f>IF(คิดวิเคราะห์!I34="","",คิดวิเคราะห์!I34)</f>
        <v/>
      </c>
      <c r="M34" s="78" t="str">
        <f t="shared" si="2"/>
        <v/>
      </c>
      <c r="N34" s="332" t="str">
        <f t="shared" si="9"/>
        <v/>
      </c>
      <c r="O34" s="357" t="str">
        <f t="shared" si="3"/>
        <v/>
      </c>
      <c r="P34" s="352" t="str">
        <f>IF(คิดวิเคราะห์!J34="","",คิดวิเคราะห์!J34)</f>
        <v/>
      </c>
      <c r="Q34" s="78" t="str">
        <f t="shared" si="10"/>
        <v/>
      </c>
      <c r="R34" s="332" t="str">
        <f t="shared" si="11"/>
        <v/>
      </c>
      <c r="S34" s="357" t="str">
        <f t="shared" si="4"/>
        <v/>
      </c>
      <c r="T34" s="360" t="str">
        <f t="shared" si="5"/>
        <v/>
      </c>
      <c r="U34" s="66" t="str">
        <f>IF(OR(นักเรียน!Q34="ออก",T34=""),"",ROUND(T34/$T$5*$U$5,0))</f>
        <v/>
      </c>
      <c r="V34" s="339" t="str">
        <f t="shared" si="6"/>
        <v/>
      </c>
      <c r="W34" s="339" t="str">
        <f t="shared" si="7"/>
        <v/>
      </c>
      <c r="X34" s="9" t="str">
        <f>IF(คุณลักษณะ!AB34="","",คุณลักษณะ!AB34)</f>
        <v/>
      </c>
      <c r="Y34" s="46"/>
      <c r="Z34" s="115"/>
      <c r="AA34" s="115"/>
      <c r="AB34" s="115"/>
      <c r="AC34" s="115"/>
      <c r="AD34" s="115"/>
    </row>
    <row r="35" spans="1:30" ht="15.75" customHeight="1" x14ac:dyDescent="0.5">
      <c r="A35" s="115"/>
      <c r="B35" s="80">
        <v>30</v>
      </c>
      <c r="C35" s="297" t="str">
        <f>IF(นักเรียน!C35="","",นักเรียน!C35)</f>
        <v/>
      </c>
      <c r="D35" s="646" t="str">
        <f>IF(นักเรียน!E35="","",นักเรียน!E35)</f>
        <v/>
      </c>
      <c r="E35" s="647"/>
      <c r="F35" s="352" t="str">
        <f>IF(คิดวิเคราะห์!F35="","",คิดวิเคราะห์!F35)</f>
        <v/>
      </c>
      <c r="G35" s="11" t="str">
        <f>IF(คิดวิเคราะห์!G35="","",คิดวิเคราะห์!G35)</f>
        <v/>
      </c>
      <c r="H35" s="69" t="str">
        <f t="shared" si="0"/>
        <v/>
      </c>
      <c r="I35" s="332" t="str">
        <f t="shared" si="8"/>
        <v/>
      </c>
      <c r="J35" s="357" t="str">
        <f t="shared" si="1"/>
        <v/>
      </c>
      <c r="K35" s="352" t="str">
        <f>IF(คิดวิเคราะห์!H35="","",คิดวิเคราะห์!H35)</f>
        <v/>
      </c>
      <c r="L35" s="11" t="str">
        <f>IF(คิดวิเคราะห์!I35="","",คิดวิเคราะห์!I35)</f>
        <v/>
      </c>
      <c r="M35" s="78" t="str">
        <f t="shared" si="2"/>
        <v/>
      </c>
      <c r="N35" s="332" t="str">
        <f t="shared" si="9"/>
        <v/>
      </c>
      <c r="O35" s="357" t="str">
        <f t="shared" si="3"/>
        <v/>
      </c>
      <c r="P35" s="352" t="str">
        <f>IF(คิดวิเคราะห์!J35="","",คิดวิเคราะห์!J35)</f>
        <v/>
      </c>
      <c r="Q35" s="78" t="str">
        <f t="shared" si="10"/>
        <v/>
      </c>
      <c r="R35" s="332" t="str">
        <f t="shared" si="11"/>
        <v/>
      </c>
      <c r="S35" s="357" t="str">
        <f t="shared" si="4"/>
        <v/>
      </c>
      <c r="T35" s="360" t="str">
        <f t="shared" si="5"/>
        <v/>
      </c>
      <c r="U35" s="66" t="str">
        <f>IF(OR(นักเรียน!Q35="ออก",T35=""),"",ROUND(T35/$T$5*$U$5,0))</f>
        <v/>
      </c>
      <c r="V35" s="339" t="str">
        <f t="shared" si="6"/>
        <v/>
      </c>
      <c r="W35" s="339" t="str">
        <f t="shared" si="7"/>
        <v/>
      </c>
      <c r="X35" s="9" t="str">
        <f>IF(คุณลักษณะ!AB35="","",คุณลักษณะ!AB35)</f>
        <v/>
      </c>
      <c r="Y35" s="46"/>
      <c r="Z35" s="115"/>
      <c r="AA35" s="115"/>
      <c r="AB35" s="115"/>
      <c r="AC35" s="115"/>
      <c r="AD35" s="115"/>
    </row>
    <row r="36" spans="1:30" ht="15.75" customHeight="1" x14ac:dyDescent="0.5">
      <c r="A36" s="115"/>
      <c r="B36" s="80">
        <v>31</v>
      </c>
      <c r="C36" s="297" t="str">
        <f>IF(นักเรียน!C36="","",นักเรียน!C36)</f>
        <v/>
      </c>
      <c r="D36" s="646" t="str">
        <f>IF(นักเรียน!E36="","",นักเรียน!E36)</f>
        <v/>
      </c>
      <c r="E36" s="647"/>
      <c r="F36" s="352" t="str">
        <f>IF(คิดวิเคราะห์!F36="","",คิดวิเคราะห์!F36)</f>
        <v/>
      </c>
      <c r="G36" s="11" t="str">
        <f>IF(คิดวิเคราะห์!G36="","",คิดวิเคราะห์!G36)</f>
        <v/>
      </c>
      <c r="H36" s="69" t="str">
        <f t="shared" si="0"/>
        <v/>
      </c>
      <c r="I36" s="332" t="str">
        <f t="shared" si="8"/>
        <v/>
      </c>
      <c r="J36" s="357" t="str">
        <f t="shared" si="1"/>
        <v/>
      </c>
      <c r="K36" s="352" t="str">
        <f>IF(คิดวิเคราะห์!H36="","",คิดวิเคราะห์!H36)</f>
        <v/>
      </c>
      <c r="L36" s="11" t="str">
        <f>IF(คิดวิเคราะห์!I36="","",คิดวิเคราะห์!I36)</f>
        <v/>
      </c>
      <c r="M36" s="78" t="str">
        <f t="shared" si="2"/>
        <v/>
      </c>
      <c r="N36" s="332" t="str">
        <f t="shared" si="9"/>
        <v/>
      </c>
      <c r="O36" s="357" t="str">
        <f t="shared" si="3"/>
        <v/>
      </c>
      <c r="P36" s="352" t="str">
        <f>IF(คิดวิเคราะห์!J36="","",คิดวิเคราะห์!J36)</f>
        <v/>
      </c>
      <c r="Q36" s="78" t="str">
        <f t="shared" si="10"/>
        <v/>
      </c>
      <c r="R36" s="332" t="str">
        <f t="shared" si="11"/>
        <v/>
      </c>
      <c r="S36" s="357" t="str">
        <f t="shared" si="4"/>
        <v/>
      </c>
      <c r="T36" s="360" t="str">
        <f t="shared" si="5"/>
        <v/>
      </c>
      <c r="U36" s="66" t="str">
        <f>IF(OR(นักเรียน!Q36="ออก",T36=""),"",ROUND(T36/$T$5*$U$5,0))</f>
        <v/>
      </c>
      <c r="V36" s="339" t="str">
        <f t="shared" si="6"/>
        <v/>
      </c>
      <c r="W36" s="339" t="str">
        <f t="shared" si="7"/>
        <v/>
      </c>
      <c r="X36" s="9" t="str">
        <f>IF(คุณลักษณะ!AB36="","",คุณลักษณะ!AB36)</f>
        <v/>
      </c>
      <c r="Y36" s="46"/>
      <c r="Z36" s="115"/>
      <c r="AA36" s="115"/>
      <c r="AB36" s="115"/>
      <c r="AC36" s="115"/>
      <c r="AD36" s="115"/>
    </row>
    <row r="37" spans="1:30" ht="15.75" customHeight="1" x14ac:dyDescent="0.5">
      <c r="A37" s="115"/>
      <c r="B37" s="80">
        <v>32</v>
      </c>
      <c r="C37" s="297" t="str">
        <f>IF(นักเรียน!C37="","",นักเรียน!C37)</f>
        <v/>
      </c>
      <c r="D37" s="646" t="str">
        <f>IF(นักเรียน!E37="","",นักเรียน!E37)</f>
        <v/>
      </c>
      <c r="E37" s="647"/>
      <c r="F37" s="352" t="str">
        <f>IF(คิดวิเคราะห์!F37="","",คิดวิเคราะห์!F37)</f>
        <v/>
      </c>
      <c r="G37" s="11" t="str">
        <f>IF(คิดวิเคราะห์!G37="","",คิดวิเคราะห์!G37)</f>
        <v/>
      </c>
      <c r="H37" s="69" t="str">
        <f t="shared" si="0"/>
        <v/>
      </c>
      <c r="I37" s="332" t="str">
        <f t="shared" si="8"/>
        <v/>
      </c>
      <c r="J37" s="357" t="str">
        <f t="shared" si="1"/>
        <v/>
      </c>
      <c r="K37" s="352" t="str">
        <f>IF(คิดวิเคราะห์!H37="","",คิดวิเคราะห์!H37)</f>
        <v/>
      </c>
      <c r="L37" s="11" t="str">
        <f>IF(คิดวิเคราะห์!I37="","",คิดวิเคราะห์!I37)</f>
        <v/>
      </c>
      <c r="M37" s="78" t="str">
        <f t="shared" si="2"/>
        <v/>
      </c>
      <c r="N37" s="332" t="str">
        <f t="shared" si="9"/>
        <v/>
      </c>
      <c r="O37" s="357" t="str">
        <f t="shared" si="3"/>
        <v/>
      </c>
      <c r="P37" s="352" t="str">
        <f>IF(คิดวิเคราะห์!J37="","",คิดวิเคราะห์!J37)</f>
        <v/>
      </c>
      <c r="Q37" s="78" t="str">
        <f t="shared" si="10"/>
        <v/>
      </c>
      <c r="R37" s="332" t="str">
        <f t="shared" si="11"/>
        <v/>
      </c>
      <c r="S37" s="357" t="str">
        <f t="shared" si="4"/>
        <v/>
      </c>
      <c r="T37" s="360" t="str">
        <f t="shared" si="5"/>
        <v/>
      </c>
      <c r="U37" s="66" t="str">
        <f>IF(OR(นักเรียน!Q37="ออก",T37=""),"",ROUND(T37/$T$5*$U$5,0))</f>
        <v/>
      </c>
      <c r="V37" s="339" t="str">
        <f t="shared" si="6"/>
        <v/>
      </c>
      <c r="W37" s="339" t="str">
        <f t="shared" si="7"/>
        <v/>
      </c>
      <c r="X37" s="9" t="str">
        <f>IF(คุณลักษณะ!AB37="","",คุณลักษณะ!AB37)</f>
        <v/>
      </c>
      <c r="Y37" s="46"/>
      <c r="Z37" s="115"/>
      <c r="AA37" s="115"/>
      <c r="AB37" s="115"/>
      <c r="AC37" s="115"/>
      <c r="AD37" s="115"/>
    </row>
    <row r="38" spans="1:30" ht="15.75" customHeight="1" x14ac:dyDescent="0.5">
      <c r="A38" s="115"/>
      <c r="B38" s="80">
        <v>33</v>
      </c>
      <c r="C38" s="297" t="str">
        <f>IF(นักเรียน!C38="","",นักเรียน!C38)</f>
        <v/>
      </c>
      <c r="D38" s="646" t="str">
        <f>IF(นักเรียน!E38="","",นักเรียน!E38)</f>
        <v/>
      </c>
      <c r="E38" s="647"/>
      <c r="F38" s="352" t="str">
        <f>IF(คิดวิเคราะห์!F38="","",คิดวิเคราะห์!F38)</f>
        <v/>
      </c>
      <c r="G38" s="11" t="str">
        <f>IF(คิดวิเคราะห์!G38="","",คิดวิเคราะห์!G38)</f>
        <v/>
      </c>
      <c r="H38" s="69" t="str">
        <f t="shared" si="0"/>
        <v/>
      </c>
      <c r="I38" s="332" t="str">
        <f t="shared" si="8"/>
        <v/>
      </c>
      <c r="J38" s="357" t="str">
        <f t="shared" si="1"/>
        <v/>
      </c>
      <c r="K38" s="352" t="str">
        <f>IF(คิดวิเคราะห์!H38="","",คิดวิเคราะห์!H38)</f>
        <v/>
      </c>
      <c r="L38" s="11" t="str">
        <f>IF(คิดวิเคราะห์!I38="","",คิดวิเคราะห์!I38)</f>
        <v/>
      </c>
      <c r="M38" s="78" t="str">
        <f t="shared" si="2"/>
        <v/>
      </c>
      <c r="N38" s="332" t="str">
        <f t="shared" si="9"/>
        <v/>
      </c>
      <c r="O38" s="357" t="str">
        <f t="shared" si="3"/>
        <v/>
      </c>
      <c r="P38" s="352" t="str">
        <f>IF(คิดวิเคราะห์!J38="","",คิดวิเคราะห์!J38)</f>
        <v/>
      </c>
      <c r="Q38" s="78" t="str">
        <f t="shared" si="10"/>
        <v/>
      </c>
      <c r="R38" s="332" t="str">
        <f t="shared" si="11"/>
        <v/>
      </c>
      <c r="S38" s="357" t="str">
        <f t="shared" si="4"/>
        <v/>
      </c>
      <c r="T38" s="360" t="str">
        <f t="shared" si="5"/>
        <v/>
      </c>
      <c r="U38" s="66" t="str">
        <f>IF(OR(นักเรียน!Q38="ออก",T38=""),"",ROUND(T38/$T$5*$U$5,0))</f>
        <v/>
      </c>
      <c r="V38" s="339" t="str">
        <f t="shared" si="6"/>
        <v/>
      </c>
      <c r="W38" s="339" t="str">
        <f t="shared" si="7"/>
        <v/>
      </c>
      <c r="X38" s="9" t="str">
        <f>IF(คุณลักษณะ!AB38="","",คุณลักษณะ!AB38)</f>
        <v/>
      </c>
      <c r="Y38" s="46"/>
      <c r="Z38" s="115"/>
      <c r="AA38" s="115"/>
      <c r="AB38" s="115"/>
      <c r="AC38" s="115"/>
      <c r="AD38" s="115"/>
    </row>
    <row r="39" spans="1:30" ht="15.75" customHeight="1" x14ac:dyDescent="0.5">
      <c r="A39" s="115"/>
      <c r="B39" s="80">
        <v>34</v>
      </c>
      <c r="C39" s="297" t="str">
        <f>IF(นักเรียน!C39="","",นักเรียน!C39)</f>
        <v/>
      </c>
      <c r="D39" s="646" t="str">
        <f>IF(นักเรียน!E39="","",นักเรียน!E39)</f>
        <v/>
      </c>
      <c r="E39" s="647"/>
      <c r="F39" s="352" t="str">
        <f>IF(คิดวิเคราะห์!F39="","",คิดวิเคราะห์!F39)</f>
        <v/>
      </c>
      <c r="G39" s="11" t="str">
        <f>IF(คิดวิเคราะห์!G39="","",คิดวิเคราะห์!G39)</f>
        <v/>
      </c>
      <c r="H39" s="69" t="str">
        <f t="shared" si="0"/>
        <v/>
      </c>
      <c r="I39" s="332" t="str">
        <f t="shared" si="8"/>
        <v/>
      </c>
      <c r="J39" s="357" t="str">
        <f t="shared" si="1"/>
        <v/>
      </c>
      <c r="K39" s="352" t="str">
        <f>IF(คิดวิเคราะห์!H39="","",คิดวิเคราะห์!H39)</f>
        <v/>
      </c>
      <c r="L39" s="11" t="str">
        <f>IF(คิดวิเคราะห์!I39="","",คิดวิเคราะห์!I39)</f>
        <v/>
      </c>
      <c r="M39" s="78" t="str">
        <f t="shared" si="2"/>
        <v/>
      </c>
      <c r="N39" s="332" t="str">
        <f t="shared" si="9"/>
        <v/>
      </c>
      <c r="O39" s="357" t="str">
        <f t="shared" si="3"/>
        <v/>
      </c>
      <c r="P39" s="352" t="str">
        <f>IF(คิดวิเคราะห์!J39="","",คิดวิเคราะห์!J39)</f>
        <v/>
      </c>
      <c r="Q39" s="78" t="str">
        <f t="shared" si="10"/>
        <v/>
      </c>
      <c r="R39" s="332" t="str">
        <f t="shared" si="11"/>
        <v/>
      </c>
      <c r="S39" s="357" t="str">
        <f t="shared" si="4"/>
        <v/>
      </c>
      <c r="T39" s="360" t="str">
        <f t="shared" si="5"/>
        <v/>
      </c>
      <c r="U39" s="66" t="str">
        <f>IF(OR(นักเรียน!Q39="ออก",T39=""),"",ROUND(T39/$T$5*$U$5,0))</f>
        <v/>
      </c>
      <c r="V39" s="339" t="str">
        <f t="shared" si="6"/>
        <v/>
      </c>
      <c r="W39" s="339" t="str">
        <f t="shared" si="7"/>
        <v/>
      </c>
      <c r="X39" s="9" t="str">
        <f>IF(คุณลักษณะ!AB39="","",คุณลักษณะ!AB39)</f>
        <v/>
      </c>
      <c r="Y39" s="46"/>
      <c r="Z39" s="115"/>
      <c r="AA39" s="115"/>
      <c r="AB39" s="115"/>
      <c r="AC39" s="115"/>
      <c r="AD39" s="115"/>
    </row>
    <row r="40" spans="1:30" ht="15.75" customHeight="1" x14ac:dyDescent="0.5">
      <c r="A40" s="115"/>
      <c r="B40" s="80">
        <v>35</v>
      </c>
      <c r="C40" s="297" t="str">
        <f>IF(นักเรียน!C40="","",นักเรียน!C40)</f>
        <v/>
      </c>
      <c r="D40" s="646" t="str">
        <f>IF(นักเรียน!E40="","",นักเรียน!E40)</f>
        <v/>
      </c>
      <c r="E40" s="647"/>
      <c r="F40" s="352" t="str">
        <f>IF(คิดวิเคราะห์!F40="","",คิดวิเคราะห์!F40)</f>
        <v/>
      </c>
      <c r="G40" s="11" t="str">
        <f>IF(คิดวิเคราะห์!G40="","",คิดวิเคราะห์!G40)</f>
        <v/>
      </c>
      <c r="H40" s="69" t="str">
        <f t="shared" si="0"/>
        <v/>
      </c>
      <c r="I40" s="332" t="str">
        <f t="shared" si="8"/>
        <v/>
      </c>
      <c r="J40" s="357" t="str">
        <f t="shared" si="1"/>
        <v/>
      </c>
      <c r="K40" s="352" t="str">
        <f>IF(คิดวิเคราะห์!H40="","",คิดวิเคราะห์!H40)</f>
        <v/>
      </c>
      <c r="L40" s="11" t="str">
        <f>IF(คิดวิเคราะห์!I40="","",คิดวิเคราะห์!I40)</f>
        <v/>
      </c>
      <c r="M40" s="78" t="str">
        <f t="shared" si="2"/>
        <v/>
      </c>
      <c r="N40" s="332" t="str">
        <f t="shared" si="9"/>
        <v/>
      </c>
      <c r="O40" s="357" t="str">
        <f t="shared" si="3"/>
        <v/>
      </c>
      <c r="P40" s="352" t="str">
        <f>IF(คิดวิเคราะห์!J40="","",คิดวิเคราะห์!J40)</f>
        <v/>
      </c>
      <c r="Q40" s="78" t="str">
        <f t="shared" si="10"/>
        <v/>
      </c>
      <c r="R40" s="332" t="str">
        <f t="shared" si="11"/>
        <v/>
      </c>
      <c r="S40" s="357" t="str">
        <f t="shared" si="4"/>
        <v/>
      </c>
      <c r="T40" s="360" t="str">
        <f t="shared" si="5"/>
        <v/>
      </c>
      <c r="U40" s="66" t="str">
        <f>IF(OR(นักเรียน!Q40="ออก",T40=""),"",ROUND(T40/$T$5*$U$5,0))</f>
        <v/>
      </c>
      <c r="V40" s="339" t="str">
        <f t="shared" si="6"/>
        <v/>
      </c>
      <c r="W40" s="339" t="str">
        <f t="shared" si="7"/>
        <v/>
      </c>
      <c r="X40" s="9" t="str">
        <f>IF(คุณลักษณะ!AB40="","",คุณลักษณะ!AB40)</f>
        <v/>
      </c>
      <c r="Y40" s="46"/>
      <c r="Z40" s="115"/>
      <c r="AA40" s="115"/>
      <c r="AB40" s="115"/>
      <c r="AC40" s="115"/>
      <c r="AD40" s="115"/>
    </row>
    <row r="41" spans="1:30" ht="15.75" customHeight="1" x14ac:dyDescent="0.5">
      <c r="A41" s="115"/>
      <c r="B41" s="80">
        <v>36</v>
      </c>
      <c r="C41" s="297" t="str">
        <f>IF(นักเรียน!C41="","",นักเรียน!C41)</f>
        <v/>
      </c>
      <c r="D41" s="646" t="str">
        <f>IF(นักเรียน!E41="","",นักเรียน!E41)</f>
        <v/>
      </c>
      <c r="E41" s="647"/>
      <c r="F41" s="352" t="str">
        <f>IF(คิดวิเคราะห์!F41="","",คิดวิเคราะห์!F41)</f>
        <v/>
      </c>
      <c r="G41" s="11" t="str">
        <f>IF(คิดวิเคราะห์!G41="","",คิดวิเคราะห์!G41)</f>
        <v/>
      </c>
      <c r="H41" s="69" t="str">
        <f t="shared" si="0"/>
        <v/>
      </c>
      <c r="I41" s="332" t="str">
        <f t="shared" si="8"/>
        <v/>
      </c>
      <c r="J41" s="357" t="str">
        <f t="shared" si="1"/>
        <v/>
      </c>
      <c r="K41" s="352" t="str">
        <f>IF(คิดวิเคราะห์!H41="","",คิดวิเคราะห์!H41)</f>
        <v/>
      </c>
      <c r="L41" s="11" t="str">
        <f>IF(คิดวิเคราะห์!I41="","",คิดวิเคราะห์!I41)</f>
        <v/>
      </c>
      <c r="M41" s="78" t="str">
        <f t="shared" si="2"/>
        <v/>
      </c>
      <c r="N41" s="332" t="str">
        <f t="shared" si="9"/>
        <v/>
      </c>
      <c r="O41" s="357" t="str">
        <f t="shared" si="3"/>
        <v/>
      </c>
      <c r="P41" s="352" t="str">
        <f>IF(คิดวิเคราะห์!J41="","",คิดวิเคราะห์!J41)</f>
        <v/>
      </c>
      <c r="Q41" s="78" t="str">
        <f t="shared" si="10"/>
        <v/>
      </c>
      <c r="R41" s="332" t="str">
        <f t="shared" si="11"/>
        <v/>
      </c>
      <c r="S41" s="357" t="str">
        <f t="shared" si="4"/>
        <v/>
      </c>
      <c r="T41" s="360" t="str">
        <f t="shared" si="5"/>
        <v/>
      </c>
      <c r="U41" s="66" t="str">
        <f>IF(OR(นักเรียน!Q41="ออก",T41=""),"",ROUND(T41/$T$5*$U$5,0))</f>
        <v/>
      </c>
      <c r="V41" s="339" t="str">
        <f t="shared" si="6"/>
        <v/>
      </c>
      <c r="W41" s="339" t="str">
        <f t="shared" si="7"/>
        <v/>
      </c>
      <c r="X41" s="9" t="str">
        <f>IF(คุณลักษณะ!AB41="","",คุณลักษณะ!AB41)</f>
        <v/>
      </c>
      <c r="Y41" s="46"/>
      <c r="Z41" s="115"/>
      <c r="AA41" s="115"/>
      <c r="AB41" s="115"/>
      <c r="AC41" s="115"/>
      <c r="AD41" s="115"/>
    </row>
    <row r="42" spans="1:30" ht="15.75" customHeight="1" x14ac:dyDescent="0.5">
      <c r="A42" s="115"/>
      <c r="B42" s="80">
        <v>37</v>
      </c>
      <c r="C42" s="297" t="str">
        <f>IF(นักเรียน!C42="","",นักเรียน!C42)</f>
        <v/>
      </c>
      <c r="D42" s="646" t="str">
        <f>IF(นักเรียน!E42="","",นักเรียน!E42)</f>
        <v/>
      </c>
      <c r="E42" s="647"/>
      <c r="F42" s="352" t="str">
        <f>IF(คิดวิเคราะห์!F42="","",คิดวิเคราะห์!F42)</f>
        <v/>
      </c>
      <c r="G42" s="11" t="str">
        <f>IF(คิดวิเคราะห์!G42="","",คิดวิเคราะห์!G42)</f>
        <v/>
      </c>
      <c r="H42" s="69" t="str">
        <f t="shared" si="0"/>
        <v/>
      </c>
      <c r="I42" s="332" t="str">
        <f t="shared" si="8"/>
        <v/>
      </c>
      <c r="J42" s="357" t="str">
        <f t="shared" si="1"/>
        <v/>
      </c>
      <c r="K42" s="352" t="str">
        <f>IF(คิดวิเคราะห์!H42="","",คิดวิเคราะห์!H42)</f>
        <v/>
      </c>
      <c r="L42" s="11" t="str">
        <f>IF(คิดวิเคราะห์!I42="","",คิดวิเคราะห์!I42)</f>
        <v/>
      </c>
      <c r="M42" s="78" t="str">
        <f t="shared" si="2"/>
        <v/>
      </c>
      <c r="N42" s="332" t="str">
        <f t="shared" si="9"/>
        <v/>
      </c>
      <c r="O42" s="357" t="str">
        <f t="shared" si="3"/>
        <v/>
      </c>
      <c r="P42" s="352" t="str">
        <f>IF(คิดวิเคราะห์!J42="","",คิดวิเคราะห์!J42)</f>
        <v/>
      </c>
      <c r="Q42" s="78" t="str">
        <f t="shared" si="10"/>
        <v/>
      </c>
      <c r="R42" s="332" t="str">
        <f t="shared" si="11"/>
        <v/>
      </c>
      <c r="S42" s="357" t="str">
        <f t="shared" si="4"/>
        <v/>
      </c>
      <c r="T42" s="360" t="str">
        <f t="shared" si="5"/>
        <v/>
      </c>
      <c r="U42" s="66" t="str">
        <f>IF(OR(นักเรียน!Q42="ออก",T42=""),"",ROUND(T42/$T$5*$U$5,0))</f>
        <v/>
      </c>
      <c r="V42" s="339" t="str">
        <f t="shared" si="6"/>
        <v/>
      </c>
      <c r="W42" s="339" t="str">
        <f t="shared" si="7"/>
        <v/>
      </c>
      <c r="X42" s="9" t="str">
        <f>IF(คุณลักษณะ!AB42="","",คุณลักษณะ!AB42)</f>
        <v/>
      </c>
      <c r="Y42" s="46"/>
      <c r="Z42" s="115"/>
      <c r="AA42" s="115"/>
      <c r="AB42" s="115"/>
      <c r="AC42" s="115"/>
      <c r="AD42" s="115"/>
    </row>
    <row r="43" spans="1:30" ht="15.75" customHeight="1" x14ac:dyDescent="0.5">
      <c r="A43" s="115"/>
      <c r="B43" s="80">
        <v>38</v>
      </c>
      <c r="C43" s="297" t="str">
        <f>IF(นักเรียน!C43="","",นักเรียน!C43)</f>
        <v/>
      </c>
      <c r="D43" s="646" t="str">
        <f>IF(นักเรียน!E43="","",นักเรียน!E43)</f>
        <v/>
      </c>
      <c r="E43" s="647"/>
      <c r="F43" s="352" t="str">
        <f>IF(คิดวิเคราะห์!F43="","",คิดวิเคราะห์!F43)</f>
        <v/>
      </c>
      <c r="G43" s="11" t="str">
        <f>IF(คิดวิเคราะห์!G43="","",คิดวิเคราะห์!G43)</f>
        <v/>
      </c>
      <c r="H43" s="69" t="str">
        <f t="shared" si="0"/>
        <v/>
      </c>
      <c r="I43" s="332" t="str">
        <f t="shared" si="8"/>
        <v/>
      </c>
      <c r="J43" s="357" t="str">
        <f t="shared" si="1"/>
        <v/>
      </c>
      <c r="K43" s="352" t="str">
        <f>IF(คิดวิเคราะห์!H43="","",คิดวิเคราะห์!H43)</f>
        <v/>
      </c>
      <c r="L43" s="11" t="str">
        <f>IF(คิดวิเคราะห์!I43="","",คิดวิเคราะห์!I43)</f>
        <v/>
      </c>
      <c r="M43" s="78" t="str">
        <f t="shared" si="2"/>
        <v/>
      </c>
      <c r="N43" s="332" t="str">
        <f t="shared" si="9"/>
        <v/>
      </c>
      <c r="O43" s="357" t="str">
        <f t="shared" si="3"/>
        <v/>
      </c>
      <c r="P43" s="352" t="str">
        <f>IF(คิดวิเคราะห์!J43="","",คิดวิเคราะห์!J43)</f>
        <v/>
      </c>
      <c r="Q43" s="78" t="str">
        <f t="shared" si="10"/>
        <v/>
      </c>
      <c r="R43" s="332" t="str">
        <f t="shared" si="11"/>
        <v/>
      </c>
      <c r="S43" s="357" t="str">
        <f t="shared" si="4"/>
        <v/>
      </c>
      <c r="T43" s="360" t="str">
        <f t="shared" si="5"/>
        <v/>
      </c>
      <c r="U43" s="66" t="str">
        <f>IF(OR(นักเรียน!Q43="ออก",T43=""),"",ROUND(T43/$T$5*$U$5,0))</f>
        <v/>
      </c>
      <c r="V43" s="339" t="str">
        <f t="shared" si="6"/>
        <v/>
      </c>
      <c r="W43" s="339" t="str">
        <f t="shared" si="7"/>
        <v/>
      </c>
      <c r="X43" s="9" t="str">
        <f>IF(คุณลักษณะ!AB43="","",คุณลักษณะ!AB43)</f>
        <v/>
      </c>
      <c r="Y43" s="46"/>
      <c r="Z43" s="115"/>
      <c r="AA43" s="115"/>
      <c r="AB43" s="115"/>
      <c r="AC43" s="115"/>
      <c r="AD43" s="115"/>
    </row>
    <row r="44" spans="1:30" ht="15.75" customHeight="1" x14ac:dyDescent="0.5">
      <c r="A44" s="115"/>
      <c r="B44" s="80">
        <v>39</v>
      </c>
      <c r="C44" s="297" t="str">
        <f>IF(นักเรียน!C44="","",นักเรียน!C44)</f>
        <v/>
      </c>
      <c r="D44" s="646" t="str">
        <f>IF(นักเรียน!E44="","",นักเรียน!E44)</f>
        <v/>
      </c>
      <c r="E44" s="647"/>
      <c r="F44" s="352" t="str">
        <f>IF(คิดวิเคราะห์!F44="","",คิดวิเคราะห์!F44)</f>
        <v/>
      </c>
      <c r="G44" s="11" t="str">
        <f>IF(คิดวิเคราะห์!G44="","",คิดวิเคราะห์!G44)</f>
        <v/>
      </c>
      <c r="H44" s="69" t="str">
        <f t="shared" si="0"/>
        <v/>
      </c>
      <c r="I44" s="332" t="str">
        <f t="shared" si="8"/>
        <v/>
      </c>
      <c r="J44" s="357" t="str">
        <f t="shared" si="1"/>
        <v/>
      </c>
      <c r="K44" s="352" t="str">
        <f>IF(คิดวิเคราะห์!H44="","",คิดวิเคราะห์!H44)</f>
        <v/>
      </c>
      <c r="L44" s="11" t="str">
        <f>IF(คิดวิเคราะห์!I44="","",คิดวิเคราะห์!I44)</f>
        <v/>
      </c>
      <c r="M44" s="78" t="str">
        <f t="shared" si="2"/>
        <v/>
      </c>
      <c r="N44" s="332" t="str">
        <f t="shared" si="9"/>
        <v/>
      </c>
      <c r="O44" s="357" t="str">
        <f t="shared" si="3"/>
        <v/>
      </c>
      <c r="P44" s="352" t="str">
        <f>IF(คิดวิเคราะห์!J44="","",คิดวิเคราะห์!J44)</f>
        <v/>
      </c>
      <c r="Q44" s="78" t="str">
        <f t="shared" si="10"/>
        <v/>
      </c>
      <c r="R44" s="332" t="str">
        <f t="shared" si="11"/>
        <v/>
      </c>
      <c r="S44" s="357" t="str">
        <f t="shared" si="4"/>
        <v/>
      </c>
      <c r="T44" s="360" t="str">
        <f t="shared" si="5"/>
        <v/>
      </c>
      <c r="U44" s="66" t="str">
        <f>IF(OR(นักเรียน!Q44="ออก",T44=""),"",ROUND(T44/$T$5*$U$5,0))</f>
        <v/>
      </c>
      <c r="V44" s="339" t="str">
        <f t="shared" si="6"/>
        <v/>
      </c>
      <c r="W44" s="339" t="str">
        <f t="shared" si="7"/>
        <v/>
      </c>
      <c r="X44" s="9" t="str">
        <f>IF(คุณลักษณะ!AB44="","",คุณลักษณะ!AB44)</f>
        <v/>
      </c>
      <c r="Y44" s="46"/>
      <c r="Z44" s="115"/>
      <c r="AA44" s="115"/>
      <c r="AB44" s="115"/>
      <c r="AC44" s="115"/>
      <c r="AD44" s="115"/>
    </row>
    <row r="45" spans="1:30" ht="15.75" customHeight="1" x14ac:dyDescent="0.5">
      <c r="A45" s="115"/>
      <c r="B45" s="80">
        <v>40</v>
      </c>
      <c r="C45" s="297" t="str">
        <f>IF(นักเรียน!C45="","",นักเรียน!C45)</f>
        <v/>
      </c>
      <c r="D45" s="646" t="str">
        <f>IF(นักเรียน!E45="","",นักเรียน!E45)</f>
        <v/>
      </c>
      <c r="E45" s="647"/>
      <c r="F45" s="352" t="str">
        <f>IF(คิดวิเคราะห์!F45="","",คิดวิเคราะห์!F45)</f>
        <v/>
      </c>
      <c r="G45" s="11" t="str">
        <f>IF(คิดวิเคราะห์!G45="","",คิดวิเคราะห์!G45)</f>
        <v/>
      </c>
      <c r="H45" s="69" t="str">
        <f t="shared" si="0"/>
        <v/>
      </c>
      <c r="I45" s="332" t="str">
        <f t="shared" si="8"/>
        <v/>
      </c>
      <c r="J45" s="357" t="str">
        <f t="shared" si="1"/>
        <v/>
      </c>
      <c r="K45" s="352" t="str">
        <f>IF(คิดวิเคราะห์!H45="","",คิดวิเคราะห์!H45)</f>
        <v/>
      </c>
      <c r="L45" s="11" t="str">
        <f>IF(คิดวิเคราะห์!I45="","",คิดวิเคราะห์!I45)</f>
        <v/>
      </c>
      <c r="M45" s="78" t="str">
        <f t="shared" si="2"/>
        <v/>
      </c>
      <c r="N45" s="332" t="str">
        <f t="shared" si="9"/>
        <v/>
      </c>
      <c r="O45" s="357" t="str">
        <f t="shared" si="3"/>
        <v/>
      </c>
      <c r="P45" s="352" t="str">
        <f>IF(คิดวิเคราะห์!J45="","",คิดวิเคราะห์!J45)</f>
        <v/>
      </c>
      <c r="Q45" s="78" t="str">
        <f t="shared" si="10"/>
        <v/>
      </c>
      <c r="R45" s="332" t="str">
        <f t="shared" si="11"/>
        <v/>
      </c>
      <c r="S45" s="357" t="str">
        <f t="shared" si="4"/>
        <v/>
      </c>
      <c r="T45" s="360" t="str">
        <f t="shared" si="5"/>
        <v/>
      </c>
      <c r="U45" s="66" t="str">
        <f>IF(OR(นักเรียน!Q45="ออก",T45=""),"",ROUND(T45/$T$5*$U$5,0))</f>
        <v/>
      </c>
      <c r="V45" s="339" t="str">
        <f t="shared" si="6"/>
        <v/>
      </c>
      <c r="W45" s="339" t="str">
        <f t="shared" si="7"/>
        <v/>
      </c>
      <c r="X45" s="9" t="str">
        <f>IF(คุณลักษณะ!AB45="","",คุณลักษณะ!AB45)</f>
        <v/>
      </c>
      <c r="Y45" s="46"/>
      <c r="Z45" s="115"/>
      <c r="AA45" s="115"/>
      <c r="AB45" s="115"/>
      <c r="AC45" s="115"/>
      <c r="AD45" s="115"/>
    </row>
    <row r="46" spans="1:30" ht="15.75" customHeight="1" x14ac:dyDescent="0.5">
      <c r="A46" s="115"/>
      <c r="B46" s="476">
        <v>41</v>
      </c>
      <c r="C46" s="297" t="str">
        <f>IF(นักเรียน!C46="","",นักเรียน!C46)</f>
        <v/>
      </c>
      <c r="D46" s="646" t="str">
        <f>IF(นักเรียน!E46="","",นักเรียน!E46)</f>
        <v/>
      </c>
      <c r="E46" s="647"/>
      <c r="F46" s="352" t="str">
        <f>IF(คิดวิเคราะห์!F46="","",คิดวิเคราะห์!F46)</f>
        <v/>
      </c>
      <c r="G46" s="11" t="str">
        <f>IF(คิดวิเคราะห์!G46="","",คิดวิเคราะห์!G46)</f>
        <v/>
      </c>
      <c r="H46" s="69" t="str">
        <f t="shared" ref="H46:H55" si="12">IF(SUM(F46:G46),SUM(F46:G46),"")</f>
        <v/>
      </c>
      <c r="I46" s="475" t="str">
        <f t="shared" ref="I46:I55" si="13">IF(H46="","",ROUND(H46/$H$5*$I$5,0))</f>
        <v/>
      </c>
      <c r="J46" s="357" t="str">
        <f t="shared" ref="J46:J55" si="14">IF(I46="","",VLOOKUP(I46,grad3,4,TRUE))</f>
        <v/>
      </c>
      <c r="K46" s="352" t="str">
        <f>IF(คิดวิเคราะห์!H46="","",คิดวิเคราะห์!H46)</f>
        <v/>
      </c>
      <c r="L46" s="11" t="str">
        <f>IF(คิดวิเคราะห์!I46="","",คิดวิเคราะห์!I46)</f>
        <v/>
      </c>
      <c r="M46" s="78" t="str">
        <f t="shared" ref="M46:M55" si="15">IF(SUM(K46:L46),SUM(K46:L46),"")</f>
        <v/>
      </c>
      <c r="N46" s="475" t="str">
        <f t="shared" ref="N46:N55" si="16">IF(M46="","",ROUND(M46/$M$5*$N$5,0))</f>
        <v/>
      </c>
      <c r="O46" s="357" t="str">
        <f t="shared" ref="O46:O55" si="17">IF(N46="","",VLOOKUP(N46,grad3,4,TRUE))</f>
        <v/>
      </c>
      <c r="P46" s="352" t="str">
        <f>IF(คิดวิเคราะห์!J46="","",คิดวิเคราะห์!J46)</f>
        <v/>
      </c>
      <c r="Q46" s="78" t="str">
        <f t="shared" ref="Q46:Q55" si="18">IF(SUM(P46:P46),SUM(P46:P46),"")</f>
        <v/>
      </c>
      <c r="R46" s="475" t="str">
        <f t="shared" ref="R46:R55" si="19">IF(Q46="","",ROUND(Q46/$Q$5*$R$5,0))</f>
        <v/>
      </c>
      <c r="S46" s="357" t="str">
        <f t="shared" ref="S46:S55" si="20">IF(R46="","",VLOOKUP(R46,grad3,4,TRUE))</f>
        <v/>
      </c>
      <c r="T46" s="477" t="str">
        <f t="shared" ref="T46:T55" si="21">IF(SUM(H46,M46,Q46),SUM(H46,M46,Q46),"")</f>
        <v/>
      </c>
      <c r="U46" s="66" t="str">
        <f>IF(OR(นักเรียน!Q46="ออก",T46=""),"",ROUND(T46/$T$5*$U$5,0))</f>
        <v/>
      </c>
      <c r="V46" s="339" t="str">
        <f t="shared" ref="V46:V55" si="22">IF(U46="","",VLOOKUP(U46,grad3,5,TRUE))</f>
        <v/>
      </c>
      <c r="W46" s="339" t="str">
        <f t="shared" ref="W46:W55" si="23">IF(U46="","",VLOOKUP(U46,grad3,4,TRUE))</f>
        <v/>
      </c>
      <c r="X46" s="9" t="str">
        <f>IF(คุณลักษณะ!AB46="","",คุณลักษณะ!AB46)</f>
        <v/>
      </c>
      <c r="Y46" s="46"/>
      <c r="Z46" s="115"/>
      <c r="AA46" s="115"/>
      <c r="AB46" s="115"/>
      <c r="AC46" s="115"/>
      <c r="AD46" s="115"/>
    </row>
    <row r="47" spans="1:30" ht="15.75" customHeight="1" x14ac:dyDescent="0.5">
      <c r="A47" s="115"/>
      <c r="B47" s="476">
        <v>42</v>
      </c>
      <c r="C47" s="297" t="str">
        <f>IF(นักเรียน!C47="","",นักเรียน!C47)</f>
        <v/>
      </c>
      <c r="D47" s="646" t="str">
        <f>IF(นักเรียน!E47="","",นักเรียน!E47)</f>
        <v/>
      </c>
      <c r="E47" s="647"/>
      <c r="F47" s="352" t="str">
        <f>IF(คิดวิเคราะห์!F47="","",คิดวิเคราะห์!F47)</f>
        <v/>
      </c>
      <c r="G47" s="11" t="str">
        <f>IF(คิดวิเคราะห์!G47="","",คิดวิเคราะห์!G47)</f>
        <v/>
      </c>
      <c r="H47" s="69" t="str">
        <f t="shared" si="12"/>
        <v/>
      </c>
      <c r="I47" s="475" t="str">
        <f t="shared" si="13"/>
        <v/>
      </c>
      <c r="J47" s="357" t="str">
        <f t="shared" si="14"/>
        <v/>
      </c>
      <c r="K47" s="352" t="str">
        <f>IF(คิดวิเคราะห์!H47="","",คิดวิเคราะห์!H47)</f>
        <v/>
      </c>
      <c r="L47" s="11" t="str">
        <f>IF(คิดวิเคราะห์!I47="","",คิดวิเคราะห์!I47)</f>
        <v/>
      </c>
      <c r="M47" s="78" t="str">
        <f t="shared" si="15"/>
        <v/>
      </c>
      <c r="N47" s="475" t="str">
        <f t="shared" si="16"/>
        <v/>
      </c>
      <c r="O47" s="357" t="str">
        <f t="shared" si="17"/>
        <v/>
      </c>
      <c r="P47" s="352" t="str">
        <f>IF(คิดวิเคราะห์!J47="","",คิดวิเคราะห์!J47)</f>
        <v/>
      </c>
      <c r="Q47" s="78" t="str">
        <f t="shared" si="18"/>
        <v/>
      </c>
      <c r="R47" s="475" t="str">
        <f t="shared" si="19"/>
        <v/>
      </c>
      <c r="S47" s="357" t="str">
        <f t="shared" si="20"/>
        <v/>
      </c>
      <c r="T47" s="477" t="str">
        <f t="shared" si="21"/>
        <v/>
      </c>
      <c r="U47" s="66" t="str">
        <f>IF(OR(นักเรียน!Q47="ออก",T47=""),"",ROUND(T47/$T$5*$U$5,0))</f>
        <v/>
      </c>
      <c r="V47" s="339" t="str">
        <f t="shared" si="22"/>
        <v/>
      </c>
      <c r="W47" s="339" t="str">
        <f t="shared" si="23"/>
        <v/>
      </c>
      <c r="X47" s="9" t="str">
        <f>IF(คุณลักษณะ!AB47="","",คุณลักษณะ!AB47)</f>
        <v/>
      </c>
      <c r="Y47" s="46"/>
      <c r="Z47" s="115"/>
      <c r="AA47" s="115"/>
      <c r="AB47" s="115"/>
      <c r="AC47" s="115"/>
      <c r="AD47" s="115"/>
    </row>
    <row r="48" spans="1:30" ht="15.75" customHeight="1" x14ac:dyDescent="0.5">
      <c r="A48" s="115"/>
      <c r="B48" s="476">
        <v>43</v>
      </c>
      <c r="C48" s="297" t="str">
        <f>IF(นักเรียน!C48="","",นักเรียน!C48)</f>
        <v/>
      </c>
      <c r="D48" s="646" t="str">
        <f>IF(นักเรียน!E48="","",นักเรียน!E48)</f>
        <v/>
      </c>
      <c r="E48" s="647"/>
      <c r="F48" s="352" t="str">
        <f>IF(คิดวิเคราะห์!F48="","",คิดวิเคราะห์!F48)</f>
        <v/>
      </c>
      <c r="G48" s="11" t="str">
        <f>IF(คิดวิเคราะห์!G48="","",คิดวิเคราะห์!G48)</f>
        <v/>
      </c>
      <c r="H48" s="69" t="str">
        <f t="shared" si="12"/>
        <v/>
      </c>
      <c r="I48" s="475" t="str">
        <f t="shared" si="13"/>
        <v/>
      </c>
      <c r="J48" s="357" t="str">
        <f t="shared" si="14"/>
        <v/>
      </c>
      <c r="K48" s="352" t="str">
        <f>IF(คิดวิเคราะห์!H48="","",คิดวิเคราะห์!H48)</f>
        <v/>
      </c>
      <c r="L48" s="11" t="str">
        <f>IF(คิดวิเคราะห์!I48="","",คิดวิเคราะห์!I48)</f>
        <v/>
      </c>
      <c r="M48" s="78" t="str">
        <f t="shared" si="15"/>
        <v/>
      </c>
      <c r="N48" s="475" t="str">
        <f t="shared" si="16"/>
        <v/>
      </c>
      <c r="O48" s="357" t="str">
        <f t="shared" si="17"/>
        <v/>
      </c>
      <c r="P48" s="352" t="str">
        <f>IF(คิดวิเคราะห์!J48="","",คิดวิเคราะห์!J48)</f>
        <v/>
      </c>
      <c r="Q48" s="78" t="str">
        <f t="shared" si="18"/>
        <v/>
      </c>
      <c r="R48" s="475" t="str">
        <f t="shared" si="19"/>
        <v/>
      </c>
      <c r="S48" s="357" t="str">
        <f t="shared" si="20"/>
        <v/>
      </c>
      <c r="T48" s="477" t="str">
        <f t="shared" si="21"/>
        <v/>
      </c>
      <c r="U48" s="66" t="str">
        <f>IF(OR(นักเรียน!Q48="ออก",T48=""),"",ROUND(T48/$T$5*$U$5,0))</f>
        <v/>
      </c>
      <c r="V48" s="339" t="str">
        <f t="shared" si="22"/>
        <v/>
      </c>
      <c r="W48" s="339" t="str">
        <f t="shared" si="23"/>
        <v/>
      </c>
      <c r="X48" s="9" t="str">
        <f>IF(คุณลักษณะ!AB48="","",คุณลักษณะ!AB48)</f>
        <v/>
      </c>
      <c r="Y48" s="46"/>
      <c r="Z48" s="115"/>
      <c r="AA48" s="115"/>
      <c r="AB48" s="115"/>
      <c r="AC48" s="115"/>
      <c r="AD48" s="115"/>
    </row>
    <row r="49" spans="1:30" ht="15.75" customHeight="1" x14ac:dyDescent="0.5">
      <c r="A49" s="115"/>
      <c r="B49" s="476">
        <v>44</v>
      </c>
      <c r="C49" s="297" t="str">
        <f>IF(นักเรียน!C49="","",นักเรียน!C49)</f>
        <v/>
      </c>
      <c r="D49" s="646" t="str">
        <f>IF(นักเรียน!E49="","",นักเรียน!E49)</f>
        <v/>
      </c>
      <c r="E49" s="647"/>
      <c r="F49" s="352" t="str">
        <f>IF(คิดวิเคราะห์!F49="","",คิดวิเคราะห์!F49)</f>
        <v/>
      </c>
      <c r="G49" s="11" t="str">
        <f>IF(คิดวิเคราะห์!G49="","",คิดวิเคราะห์!G49)</f>
        <v/>
      </c>
      <c r="H49" s="69" t="str">
        <f t="shared" si="12"/>
        <v/>
      </c>
      <c r="I49" s="475" t="str">
        <f t="shared" si="13"/>
        <v/>
      </c>
      <c r="J49" s="357" t="str">
        <f t="shared" si="14"/>
        <v/>
      </c>
      <c r="K49" s="352" t="str">
        <f>IF(คิดวิเคราะห์!H49="","",คิดวิเคราะห์!H49)</f>
        <v/>
      </c>
      <c r="L49" s="11" t="str">
        <f>IF(คิดวิเคราะห์!I49="","",คิดวิเคราะห์!I49)</f>
        <v/>
      </c>
      <c r="M49" s="78" t="str">
        <f t="shared" si="15"/>
        <v/>
      </c>
      <c r="N49" s="475" t="str">
        <f t="shared" si="16"/>
        <v/>
      </c>
      <c r="O49" s="357" t="str">
        <f t="shared" si="17"/>
        <v/>
      </c>
      <c r="P49" s="352" t="str">
        <f>IF(คิดวิเคราะห์!J49="","",คิดวิเคราะห์!J49)</f>
        <v/>
      </c>
      <c r="Q49" s="78" t="str">
        <f t="shared" si="18"/>
        <v/>
      </c>
      <c r="R49" s="475" t="str">
        <f t="shared" si="19"/>
        <v/>
      </c>
      <c r="S49" s="357" t="str">
        <f t="shared" si="20"/>
        <v/>
      </c>
      <c r="T49" s="477" t="str">
        <f t="shared" si="21"/>
        <v/>
      </c>
      <c r="U49" s="66" t="str">
        <f>IF(OR(นักเรียน!Q49="ออก",T49=""),"",ROUND(T49/$T$5*$U$5,0))</f>
        <v/>
      </c>
      <c r="V49" s="339" t="str">
        <f t="shared" si="22"/>
        <v/>
      </c>
      <c r="W49" s="339" t="str">
        <f t="shared" si="23"/>
        <v/>
      </c>
      <c r="X49" s="9" t="str">
        <f>IF(คุณลักษณะ!AB49="","",คุณลักษณะ!AB49)</f>
        <v/>
      </c>
      <c r="Y49" s="46"/>
      <c r="Z49" s="115"/>
      <c r="AA49" s="115"/>
      <c r="AB49" s="115"/>
      <c r="AC49" s="115"/>
      <c r="AD49" s="115"/>
    </row>
    <row r="50" spans="1:30" ht="15.75" customHeight="1" x14ac:dyDescent="0.5">
      <c r="A50" s="115"/>
      <c r="B50" s="476">
        <v>45</v>
      </c>
      <c r="C50" s="297" t="str">
        <f>IF(นักเรียน!C50="","",นักเรียน!C50)</f>
        <v/>
      </c>
      <c r="D50" s="646" t="str">
        <f>IF(นักเรียน!E50="","",นักเรียน!E50)</f>
        <v/>
      </c>
      <c r="E50" s="647"/>
      <c r="F50" s="352" t="str">
        <f>IF(คิดวิเคราะห์!F50="","",คิดวิเคราะห์!F50)</f>
        <v/>
      </c>
      <c r="G50" s="11" t="str">
        <f>IF(คิดวิเคราะห์!G50="","",คิดวิเคราะห์!G50)</f>
        <v/>
      </c>
      <c r="H50" s="69" t="str">
        <f t="shared" si="12"/>
        <v/>
      </c>
      <c r="I50" s="475" t="str">
        <f t="shared" si="13"/>
        <v/>
      </c>
      <c r="J50" s="357" t="str">
        <f t="shared" si="14"/>
        <v/>
      </c>
      <c r="K50" s="352" t="str">
        <f>IF(คิดวิเคราะห์!H50="","",คิดวิเคราะห์!H50)</f>
        <v/>
      </c>
      <c r="L50" s="11" t="str">
        <f>IF(คิดวิเคราะห์!I50="","",คิดวิเคราะห์!I50)</f>
        <v/>
      </c>
      <c r="M50" s="78" t="str">
        <f t="shared" si="15"/>
        <v/>
      </c>
      <c r="N50" s="475" t="str">
        <f t="shared" si="16"/>
        <v/>
      </c>
      <c r="O50" s="357" t="str">
        <f t="shared" si="17"/>
        <v/>
      </c>
      <c r="P50" s="352" t="str">
        <f>IF(คิดวิเคราะห์!J50="","",คิดวิเคราะห์!J50)</f>
        <v/>
      </c>
      <c r="Q50" s="78" t="str">
        <f t="shared" si="18"/>
        <v/>
      </c>
      <c r="R50" s="475" t="str">
        <f t="shared" si="19"/>
        <v/>
      </c>
      <c r="S50" s="357" t="str">
        <f t="shared" si="20"/>
        <v/>
      </c>
      <c r="T50" s="477" t="str">
        <f t="shared" si="21"/>
        <v/>
      </c>
      <c r="U50" s="66" t="str">
        <f>IF(OR(นักเรียน!Q50="ออก",T50=""),"",ROUND(T50/$T$5*$U$5,0))</f>
        <v/>
      </c>
      <c r="V50" s="339" t="str">
        <f t="shared" si="22"/>
        <v/>
      </c>
      <c r="W50" s="339" t="str">
        <f t="shared" si="23"/>
        <v/>
      </c>
      <c r="X50" s="9" t="str">
        <f>IF(คุณลักษณะ!AB50="","",คุณลักษณะ!AB50)</f>
        <v/>
      </c>
      <c r="Y50" s="46"/>
      <c r="Z50" s="115"/>
      <c r="AA50" s="115"/>
      <c r="AB50" s="115"/>
      <c r="AC50" s="115"/>
      <c r="AD50" s="115"/>
    </row>
    <row r="51" spans="1:30" ht="15.75" customHeight="1" x14ac:dyDescent="0.5">
      <c r="A51" s="115"/>
      <c r="B51" s="476">
        <v>46</v>
      </c>
      <c r="C51" s="297" t="str">
        <f>IF(นักเรียน!C51="","",นักเรียน!C51)</f>
        <v/>
      </c>
      <c r="D51" s="646" t="str">
        <f>IF(นักเรียน!E51="","",นักเรียน!E51)</f>
        <v/>
      </c>
      <c r="E51" s="647"/>
      <c r="F51" s="352" t="str">
        <f>IF(คิดวิเคราะห์!F51="","",คิดวิเคราะห์!F51)</f>
        <v/>
      </c>
      <c r="G51" s="11" t="str">
        <f>IF(คิดวิเคราะห์!G51="","",คิดวิเคราะห์!G51)</f>
        <v/>
      </c>
      <c r="H51" s="69" t="str">
        <f t="shared" si="12"/>
        <v/>
      </c>
      <c r="I51" s="475" t="str">
        <f t="shared" si="13"/>
        <v/>
      </c>
      <c r="J51" s="357" t="str">
        <f t="shared" si="14"/>
        <v/>
      </c>
      <c r="K51" s="352" t="str">
        <f>IF(คิดวิเคราะห์!H51="","",คิดวิเคราะห์!H51)</f>
        <v/>
      </c>
      <c r="L51" s="11" t="str">
        <f>IF(คิดวิเคราะห์!I51="","",คิดวิเคราะห์!I51)</f>
        <v/>
      </c>
      <c r="M51" s="78" t="str">
        <f t="shared" si="15"/>
        <v/>
      </c>
      <c r="N51" s="475" t="str">
        <f t="shared" si="16"/>
        <v/>
      </c>
      <c r="O51" s="357" t="str">
        <f t="shared" si="17"/>
        <v/>
      </c>
      <c r="P51" s="352" t="str">
        <f>IF(คิดวิเคราะห์!J51="","",คิดวิเคราะห์!J51)</f>
        <v/>
      </c>
      <c r="Q51" s="78" t="str">
        <f t="shared" si="18"/>
        <v/>
      </c>
      <c r="R51" s="475" t="str">
        <f t="shared" si="19"/>
        <v/>
      </c>
      <c r="S51" s="357" t="str">
        <f t="shared" si="20"/>
        <v/>
      </c>
      <c r="T51" s="477" t="str">
        <f t="shared" si="21"/>
        <v/>
      </c>
      <c r="U51" s="66" t="str">
        <f>IF(OR(นักเรียน!Q51="ออก",T51=""),"",ROUND(T51/$T$5*$U$5,0))</f>
        <v/>
      </c>
      <c r="V51" s="339" t="str">
        <f t="shared" si="22"/>
        <v/>
      </c>
      <c r="W51" s="339" t="str">
        <f t="shared" si="23"/>
        <v/>
      </c>
      <c r="X51" s="9" t="str">
        <f>IF(คุณลักษณะ!AB51="","",คุณลักษณะ!AB51)</f>
        <v/>
      </c>
      <c r="Y51" s="46"/>
      <c r="Z51" s="115"/>
      <c r="AA51" s="115"/>
      <c r="AB51" s="115"/>
      <c r="AC51" s="115"/>
      <c r="AD51" s="115"/>
    </row>
    <row r="52" spans="1:30" ht="15.75" customHeight="1" x14ac:dyDescent="0.5">
      <c r="A52" s="115"/>
      <c r="B52" s="476">
        <v>47</v>
      </c>
      <c r="C52" s="297" t="str">
        <f>IF(นักเรียน!C52="","",นักเรียน!C52)</f>
        <v/>
      </c>
      <c r="D52" s="646" t="str">
        <f>IF(นักเรียน!E52="","",นักเรียน!E52)</f>
        <v/>
      </c>
      <c r="E52" s="647"/>
      <c r="F52" s="352" t="str">
        <f>IF(คิดวิเคราะห์!F52="","",คิดวิเคราะห์!F52)</f>
        <v/>
      </c>
      <c r="G52" s="11" t="str">
        <f>IF(คิดวิเคราะห์!G52="","",คิดวิเคราะห์!G52)</f>
        <v/>
      </c>
      <c r="H52" s="69" t="str">
        <f t="shared" si="12"/>
        <v/>
      </c>
      <c r="I52" s="475" t="str">
        <f t="shared" si="13"/>
        <v/>
      </c>
      <c r="J52" s="357" t="str">
        <f t="shared" si="14"/>
        <v/>
      </c>
      <c r="K52" s="352" t="str">
        <f>IF(คิดวิเคราะห์!H52="","",คิดวิเคราะห์!H52)</f>
        <v/>
      </c>
      <c r="L52" s="11" t="str">
        <f>IF(คิดวิเคราะห์!I52="","",คิดวิเคราะห์!I52)</f>
        <v/>
      </c>
      <c r="M52" s="78" t="str">
        <f t="shared" si="15"/>
        <v/>
      </c>
      <c r="N52" s="475" t="str">
        <f t="shared" si="16"/>
        <v/>
      </c>
      <c r="O52" s="357" t="str">
        <f t="shared" si="17"/>
        <v/>
      </c>
      <c r="P52" s="352" t="str">
        <f>IF(คิดวิเคราะห์!J52="","",คิดวิเคราะห์!J52)</f>
        <v/>
      </c>
      <c r="Q52" s="78" t="str">
        <f t="shared" si="18"/>
        <v/>
      </c>
      <c r="R52" s="475" t="str">
        <f t="shared" si="19"/>
        <v/>
      </c>
      <c r="S52" s="357" t="str">
        <f t="shared" si="20"/>
        <v/>
      </c>
      <c r="T52" s="477" t="str">
        <f t="shared" si="21"/>
        <v/>
      </c>
      <c r="U52" s="66" t="str">
        <f>IF(OR(นักเรียน!Q52="ออก",T52=""),"",ROUND(T52/$T$5*$U$5,0))</f>
        <v/>
      </c>
      <c r="V52" s="339" t="str">
        <f t="shared" si="22"/>
        <v/>
      </c>
      <c r="W52" s="339" t="str">
        <f t="shared" si="23"/>
        <v/>
      </c>
      <c r="X52" s="9" t="str">
        <f>IF(คุณลักษณะ!AB52="","",คุณลักษณะ!AB52)</f>
        <v/>
      </c>
      <c r="Y52" s="46"/>
      <c r="Z52" s="115"/>
      <c r="AA52" s="115"/>
      <c r="AB52" s="115"/>
      <c r="AC52" s="115"/>
      <c r="AD52" s="115"/>
    </row>
    <row r="53" spans="1:30" ht="15.75" customHeight="1" x14ac:dyDescent="0.5">
      <c r="A53" s="115"/>
      <c r="B53" s="476">
        <v>48</v>
      </c>
      <c r="C53" s="297" t="str">
        <f>IF(นักเรียน!C53="","",นักเรียน!C53)</f>
        <v/>
      </c>
      <c r="D53" s="646" t="str">
        <f>IF(นักเรียน!E53="","",นักเรียน!E53)</f>
        <v/>
      </c>
      <c r="E53" s="647"/>
      <c r="F53" s="352" t="str">
        <f>IF(คิดวิเคราะห์!F53="","",คิดวิเคราะห์!F53)</f>
        <v/>
      </c>
      <c r="G53" s="11" t="str">
        <f>IF(คิดวิเคราะห์!G53="","",คิดวิเคราะห์!G53)</f>
        <v/>
      </c>
      <c r="H53" s="69" t="str">
        <f t="shared" si="12"/>
        <v/>
      </c>
      <c r="I53" s="475" t="str">
        <f t="shared" si="13"/>
        <v/>
      </c>
      <c r="J53" s="357" t="str">
        <f t="shared" si="14"/>
        <v/>
      </c>
      <c r="K53" s="352" t="str">
        <f>IF(คิดวิเคราะห์!H53="","",คิดวิเคราะห์!H53)</f>
        <v/>
      </c>
      <c r="L53" s="11" t="str">
        <f>IF(คิดวิเคราะห์!I53="","",คิดวิเคราะห์!I53)</f>
        <v/>
      </c>
      <c r="M53" s="78" t="str">
        <f t="shared" si="15"/>
        <v/>
      </c>
      <c r="N53" s="475" t="str">
        <f t="shared" si="16"/>
        <v/>
      </c>
      <c r="O53" s="357" t="str">
        <f t="shared" si="17"/>
        <v/>
      </c>
      <c r="P53" s="352" t="str">
        <f>IF(คิดวิเคราะห์!J53="","",คิดวิเคราะห์!J53)</f>
        <v/>
      </c>
      <c r="Q53" s="78" t="str">
        <f t="shared" si="18"/>
        <v/>
      </c>
      <c r="R53" s="475" t="str">
        <f t="shared" si="19"/>
        <v/>
      </c>
      <c r="S53" s="357" t="str">
        <f t="shared" si="20"/>
        <v/>
      </c>
      <c r="T53" s="477" t="str">
        <f t="shared" si="21"/>
        <v/>
      </c>
      <c r="U53" s="66" t="str">
        <f>IF(OR(นักเรียน!Q53="ออก",T53=""),"",ROUND(T53/$T$5*$U$5,0))</f>
        <v/>
      </c>
      <c r="V53" s="339" t="str">
        <f t="shared" si="22"/>
        <v/>
      </c>
      <c r="W53" s="339" t="str">
        <f t="shared" si="23"/>
        <v/>
      </c>
      <c r="X53" s="9" t="str">
        <f>IF(คุณลักษณะ!AB53="","",คุณลักษณะ!AB53)</f>
        <v/>
      </c>
      <c r="Y53" s="46"/>
      <c r="Z53" s="115"/>
      <c r="AA53" s="115"/>
      <c r="AB53" s="115"/>
      <c r="AC53" s="115"/>
      <c r="AD53" s="115"/>
    </row>
    <row r="54" spans="1:30" ht="15.75" customHeight="1" x14ac:dyDescent="0.5">
      <c r="A54" s="115"/>
      <c r="B54" s="476">
        <v>49</v>
      </c>
      <c r="C54" s="297" t="str">
        <f>IF(นักเรียน!C54="","",นักเรียน!C54)</f>
        <v/>
      </c>
      <c r="D54" s="646" t="str">
        <f>IF(นักเรียน!E54="","",นักเรียน!E54)</f>
        <v/>
      </c>
      <c r="E54" s="647"/>
      <c r="F54" s="352" t="str">
        <f>IF(คิดวิเคราะห์!F54="","",คิดวิเคราะห์!F54)</f>
        <v/>
      </c>
      <c r="G54" s="11" t="str">
        <f>IF(คิดวิเคราะห์!G54="","",คิดวิเคราะห์!G54)</f>
        <v/>
      </c>
      <c r="H54" s="69" t="str">
        <f t="shared" si="12"/>
        <v/>
      </c>
      <c r="I54" s="475" t="str">
        <f t="shared" si="13"/>
        <v/>
      </c>
      <c r="J54" s="357" t="str">
        <f t="shared" si="14"/>
        <v/>
      </c>
      <c r="K54" s="352" t="str">
        <f>IF(คิดวิเคราะห์!H54="","",คิดวิเคราะห์!H54)</f>
        <v/>
      </c>
      <c r="L54" s="11" t="str">
        <f>IF(คิดวิเคราะห์!I54="","",คิดวิเคราะห์!I54)</f>
        <v/>
      </c>
      <c r="M54" s="78" t="str">
        <f t="shared" si="15"/>
        <v/>
      </c>
      <c r="N54" s="475" t="str">
        <f t="shared" si="16"/>
        <v/>
      </c>
      <c r="O54" s="357" t="str">
        <f t="shared" si="17"/>
        <v/>
      </c>
      <c r="P54" s="352" t="str">
        <f>IF(คิดวิเคราะห์!J54="","",คิดวิเคราะห์!J54)</f>
        <v/>
      </c>
      <c r="Q54" s="78" t="str">
        <f t="shared" si="18"/>
        <v/>
      </c>
      <c r="R54" s="475" t="str">
        <f t="shared" si="19"/>
        <v/>
      </c>
      <c r="S54" s="357" t="str">
        <f t="shared" si="20"/>
        <v/>
      </c>
      <c r="T54" s="477" t="str">
        <f t="shared" si="21"/>
        <v/>
      </c>
      <c r="U54" s="66" t="str">
        <f>IF(OR(นักเรียน!Q54="ออก",T54=""),"",ROUND(T54/$T$5*$U$5,0))</f>
        <v/>
      </c>
      <c r="V54" s="339" t="str">
        <f t="shared" si="22"/>
        <v/>
      </c>
      <c r="W54" s="339" t="str">
        <f t="shared" si="23"/>
        <v/>
      </c>
      <c r="X54" s="9" t="str">
        <f>IF(คุณลักษณะ!AB54="","",คุณลักษณะ!AB54)</f>
        <v/>
      </c>
      <c r="Y54" s="46"/>
      <c r="Z54" s="115"/>
      <c r="AA54" s="115"/>
      <c r="AB54" s="115"/>
      <c r="AC54" s="115"/>
      <c r="AD54" s="115"/>
    </row>
    <row r="55" spans="1:30" ht="15.75" customHeight="1" x14ac:dyDescent="0.5">
      <c r="A55" s="115"/>
      <c r="B55" s="476">
        <v>50</v>
      </c>
      <c r="C55" s="297" t="str">
        <f>IF(นักเรียน!C55="","",นักเรียน!C55)</f>
        <v/>
      </c>
      <c r="D55" s="646" t="str">
        <f>IF(นักเรียน!E55="","",นักเรียน!E55)</f>
        <v/>
      </c>
      <c r="E55" s="647"/>
      <c r="F55" s="352" t="str">
        <f>IF(คิดวิเคราะห์!F55="","",คิดวิเคราะห์!F55)</f>
        <v/>
      </c>
      <c r="G55" s="11" t="str">
        <f>IF(คิดวิเคราะห์!G55="","",คิดวิเคราะห์!G55)</f>
        <v/>
      </c>
      <c r="H55" s="69" t="str">
        <f t="shared" si="12"/>
        <v/>
      </c>
      <c r="I55" s="475" t="str">
        <f t="shared" si="13"/>
        <v/>
      </c>
      <c r="J55" s="357" t="str">
        <f t="shared" si="14"/>
        <v/>
      </c>
      <c r="K55" s="352" t="str">
        <f>IF(คิดวิเคราะห์!H55="","",คิดวิเคราะห์!H55)</f>
        <v/>
      </c>
      <c r="L55" s="11" t="str">
        <f>IF(คิดวิเคราะห์!I55="","",คิดวิเคราะห์!I55)</f>
        <v/>
      </c>
      <c r="M55" s="78" t="str">
        <f t="shared" si="15"/>
        <v/>
      </c>
      <c r="N55" s="475" t="str">
        <f t="shared" si="16"/>
        <v/>
      </c>
      <c r="O55" s="357" t="str">
        <f t="shared" si="17"/>
        <v/>
      </c>
      <c r="P55" s="352" t="str">
        <f>IF(คิดวิเคราะห์!J55="","",คิดวิเคราะห์!J55)</f>
        <v/>
      </c>
      <c r="Q55" s="78" t="str">
        <f t="shared" si="18"/>
        <v/>
      </c>
      <c r="R55" s="475" t="str">
        <f t="shared" si="19"/>
        <v/>
      </c>
      <c r="S55" s="357" t="str">
        <f t="shared" si="20"/>
        <v/>
      </c>
      <c r="T55" s="477" t="str">
        <f t="shared" si="21"/>
        <v/>
      </c>
      <c r="U55" s="66" t="str">
        <f>IF(OR(นักเรียน!Q55="ออก",T55=""),"",ROUND(T55/$T$5*$U$5,0))</f>
        <v/>
      </c>
      <c r="V55" s="339" t="str">
        <f t="shared" si="22"/>
        <v/>
      </c>
      <c r="W55" s="339" t="str">
        <f t="shared" si="23"/>
        <v/>
      </c>
      <c r="X55" s="9" t="str">
        <f>IF(คุณลักษณะ!AB55="","",คุณลักษณะ!AB55)</f>
        <v/>
      </c>
      <c r="Y55" s="46"/>
      <c r="Z55" s="115"/>
      <c r="AA55" s="115"/>
      <c r="AB55" s="115"/>
      <c r="AC55" s="115"/>
      <c r="AD55" s="115"/>
    </row>
    <row r="56" spans="1:30" ht="18" customHeight="1" x14ac:dyDescent="0.5">
      <c r="A56" s="115"/>
      <c r="B56" s="137"/>
      <c r="C56" s="137"/>
      <c r="D56" s="115"/>
      <c r="E56" s="115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70"/>
      <c r="V56" s="170"/>
      <c r="W56" s="115"/>
      <c r="X56" s="115"/>
      <c r="Y56" s="115"/>
      <c r="Z56" s="115"/>
      <c r="AA56" s="115"/>
      <c r="AB56" s="115"/>
      <c r="AC56" s="115"/>
      <c r="AD56" s="115"/>
    </row>
    <row r="57" spans="1:30" ht="18" customHeight="1" x14ac:dyDescent="0.5">
      <c r="A57" s="115"/>
      <c r="B57" s="137"/>
      <c r="C57" s="137"/>
      <c r="D57" s="115"/>
      <c r="E57" s="115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70"/>
      <c r="V57" s="170"/>
      <c r="W57" s="115"/>
      <c r="X57" s="115"/>
      <c r="Y57" s="115"/>
      <c r="Z57" s="115"/>
      <c r="AA57" s="115"/>
      <c r="AB57" s="115"/>
      <c r="AC57" s="115"/>
      <c r="AD57" s="115"/>
    </row>
    <row r="58" spans="1:30" ht="18" customHeight="1" x14ac:dyDescent="0.5">
      <c r="A58" s="115"/>
      <c r="B58" s="137"/>
      <c r="C58" s="137"/>
      <c r="D58" s="115"/>
      <c r="E58" s="115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70"/>
      <c r="V58" s="170"/>
      <c r="W58" s="115"/>
      <c r="X58" s="115"/>
      <c r="Y58" s="115"/>
      <c r="Z58" s="115"/>
      <c r="AA58" s="115"/>
      <c r="AB58" s="115"/>
      <c r="AC58" s="115"/>
      <c r="AD58" s="115"/>
    </row>
    <row r="59" spans="1:30" ht="18" customHeight="1" x14ac:dyDescent="0.5">
      <c r="A59" s="115"/>
      <c r="B59" s="137"/>
      <c r="C59" s="137"/>
      <c r="D59" s="115"/>
      <c r="E59" s="115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70"/>
      <c r="V59" s="170"/>
      <c r="W59" s="115"/>
      <c r="X59" s="115"/>
      <c r="Y59" s="115"/>
      <c r="Z59" s="115"/>
      <c r="AA59" s="115"/>
      <c r="AB59" s="115"/>
      <c r="AC59" s="115"/>
      <c r="AD59" s="115"/>
    </row>
    <row r="60" spans="1:30" ht="18" customHeight="1" x14ac:dyDescent="0.5">
      <c r="A60" s="115"/>
      <c r="B60" s="137"/>
      <c r="C60" s="137"/>
      <c r="D60" s="115"/>
      <c r="E60" s="115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70"/>
      <c r="V60" s="170"/>
      <c r="W60" s="115"/>
      <c r="X60" s="115"/>
      <c r="Y60" s="115"/>
      <c r="Z60" s="115"/>
      <c r="AA60" s="115"/>
      <c r="AB60" s="115"/>
      <c r="AC60" s="115"/>
      <c r="AD60" s="115"/>
    </row>
    <row r="61" spans="1:30" ht="18" customHeight="1" x14ac:dyDescent="0.5">
      <c r="A61" s="115"/>
      <c r="B61" s="137"/>
      <c r="C61" s="137"/>
      <c r="D61" s="115"/>
      <c r="E61" s="115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70"/>
      <c r="V61" s="170"/>
      <c r="W61" s="115"/>
      <c r="X61" s="115"/>
      <c r="Y61" s="115"/>
      <c r="Z61" s="115"/>
      <c r="AA61" s="115"/>
      <c r="AB61" s="115"/>
      <c r="AC61" s="115"/>
      <c r="AD61" s="115"/>
    </row>
    <row r="62" spans="1:30" ht="18" customHeight="1" x14ac:dyDescent="0.5">
      <c r="A62" s="115"/>
      <c r="B62" s="137"/>
      <c r="C62" s="137"/>
      <c r="D62" s="115"/>
      <c r="E62" s="115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70"/>
      <c r="V62" s="170"/>
      <c r="W62" s="115"/>
      <c r="X62" s="115"/>
      <c r="Y62" s="115"/>
      <c r="Z62" s="115"/>
      <c r="AA62" s="115"/>
      <c r="AB62" s="115"/>
      <c r="AC62" s="115"/>
      <c r="AD62" s="115"/>
    </row>
    <row r="63" spans="1:30" ht="18" customHeight="1" x14ac:dyDescent="0.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30" ht="18" customHeight="1" x14ac:dyDescent="0.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4:52" ht="18" customHeight="1" x14ac:dyDescent="0.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4:52" ht="18" customHeight="1" x14ac:dyDescent="0.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4:52" ht="18" customHeight="1" x14ac:dyDescent="0.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4:52" ht="18" customHeight="1" x14ac:dyDescent="0.5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4:52" ht="18" customHeight="1" x14ac:dyDescent="0.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4:52" ht="18" customHeight="1" x14ac:dyDescent="0.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4:52" s="4" customFormat="1" ht="18" customHeight="1" x14ac:dyDescent="0.5">
      <c r="D71" s="1"/>
      <c r="E71" s="1"/>
      <c r="U71" s="3"/>
      <c r="V71" s="3"/>
      <c r="W71" s="1"/>
      <c r="X71" s="1"/>
      <c r="Y71" s="1"/>
      <c r="Z71" s="1"/>
      <c r="AA71" s="1"/>
      <c r="AB71" s="1"/>
      <c r="AC71" s="1"/>
      <c r="AD71" s="1"/>
      <c r="AE71" s="173"/>
      <c r="AF71" s="173"/>
      <c r="AG71" s="173"/>
      <c r="AH71" s="173"/>
      <c r="AI71" s="173"/>
      <c r="AJ71" s="173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</sheetData>
  <sheetProtection password="CC5E" sheet="1" objects="1" scenarios="1" selectLockedCells="1" selectUnlockedCells="1"/>
  <mergeCells count="67">
    <mergeCell ref="D46:E46"/>
    <mergeCell ref="D47:E47"/>
    <mergeCell ref="D48:E48"/>
    <mergeCell ref="D49:E49"/>
    <mergeCell ref="D50:E50"/>
    <mergeCell ref="B2:B5"/>
    <mergeCell ref="C2:C5"/>
    <mergeCell ref="D2:D5"/>
    <mergeCell ref="F2:O2"/>
    <mergeCell ref="J4:J5"/>
    <mergeCell ref="O4:O5"/>
    <mergeCell ref="S4:S5"/>
    <mergeCell ref="Y2:Y5"/>
    <mergeCell ref="F3:J3"/>
    <mergeCell ref="K3:O3"/>
    <mergeCell ref="P3:S3"/>
    <mergeCell ref="P2:X2"/>
    <mergeCell ref="T3:T4"/>
    <mergeCell ref="U3:U4"/>
    <mergeCell ref="V3:V5"/>
    <mergeCell ref="W3:W5"/>
    <mergeCell ref="X3:X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1:E51"/>
    <mergeCell ref="D52:E52"/>
    <mergeCell ref="D53:E53"/>
    <mergeCell ref="D54:E54"/>
    <mergeCell ref="D55:E55"/>
  </mergeCells>
  <conditionalFormatting sqref="V6:V55">
    <cfRule type="cellIs" dxfId="20" priority="29" operator="equal">
      <formula>0</formula>
    </cfRule>
  </conditionalFormatting>
  <conditionalFormatting sqref="J6:J55">
    <cfRule type="containsText" dxfId="19" priority="28" operator="containsText" text="0">
      <formula>NOT(ISERROR(SEARCH("0",J6)))</formula>
    </cfRule>
  </conditionalFormatting>
  <conditionalFormatting sqref="I6:I55">
    <cfRule type="cellIs" dxfId="18" priority="27" operator="lessThan">
      <formula>50%*$I$5</formula>
    </cfRule>
  </conditionalFormatting>
  <conditionalFormatting sqref="N6:N55">
    <cfRule type="cellIs" dxfId="17" priority="26" operator="lessThan">
      <formula>50%*$N$5</formula>
    </cfRule>
  </conditionalFormatting>
  <conditionalFormatting sqref="R6:R55">
    <cfRule type="cellIs" dxfId="16" priority="25" operator="lessThan">
      <formula>50%*$R$5</formula>
    </cfRule>
  </conditionalFormatting>
  <conditionalFormatting sqref="U6:U55">
    <cfRule type="cellIs" dxfId="15" priority="24" operator="lessThan">
      <formula>50%*$U$5</formula>
    </cfRule>
  </conditionalFormatting>
  <conditionalFormatting sqref="O6:O55">
    <cfRule type="containsText" dxfId="14" priority="23" operator="containsText" text="0">
      <formula>NOT(ISERROR(SEARCH("0",O6)))</formula>
    </cfRule>
  </conditionalFormatting>
  <conditionalFormatting sqref="O6:O55">
    <cfRule type="containsText" dxfId="13" priority="22" operator="containsText" text="0">
      <formula>NOT(ISERROR(SEARCH("0",O6)))</formula>
    </cfRule>
  </conditionalFormatting>
  <conditionalFormatting sqref="S6:S55">
    <cfRule type="containsText" dxfId="12" priority="21" operator="containsText" text="0">
      <formula>NOT(ISERROR(SEARCH("0",S6)))</formula>
    </cfRule>
  </conditionalFormatting>
  <conditionalFormatting sqref="S6:S55">
    <cfRule type="containsText" dxfId="11" priority="20" operator="containsText" text="0">
      <formula>NOT(ISERROR(SEARCH("0",S6)))</formula>
    </cfRule>
  </conditionalFormatting>
  <conditionalFormatting sqref="S6:S55">
    <cfRule type="containsText" dxfId="10" priority="19" operator="containsText" text="0">
      <formula>NOT(ISERROR(SEARCH("0",S6)))</formula>
    </cfRule>
  </conditionalFormatting>
  <conditionalFormatting sqref="S6:S55">
    <cfRule type="containsText" dxfId="9" priority="18" operator="containsText" text="0">
      <formula>NOT(ISERROR(SEARCH("0",S6)))</formula>
    </cfRule>
  </conditionalFormatting>
  <conditionalFormatting sqref="V6:V55">
    <cfRule type="containsText" dxfId="8" priority="17" operator="containsText" text="0">
      <formula>NOT(ISERROR(SEARCH("0",V6)))</formula>
    </cfRule>
  </conditionalFormatting>
  <conditionalFormatting sqref="V6:V55">
    <cfRule type="containsText" dxfId="7" priority="16" operator="containsText" text="0">
      <formula>NOT(ISERROR(SEARCH("0",V6)))</formula>
    </cfRule>
  </conditionalFormatting>
  <conditionalFormatting sqref="V6:V55">
    <cfRule type="containsText" dxfId="6" priority="15" operator="containsText" text="0">
      <formula>NOT(ISERROR(SEARCH("0",V6)))</formula>
    </cfRule>
  </conditionalFormatting>
  <conditionalFormatting sqref="V6:V55">
    <cfRule type="containsText" dxfId="5" priority="14" operator="containsText" text="0">
      <formula>NOT(ISERROR(SEARCH("0",V6)))</formula>
    </cfRule>
  </conditionalFormatting>
  <conditionalFormatting sqref="V6:V55">
    <cfRule type="containsText" dxfId="4" priority="13" operator="containsText" text="0">
      <formula>NOT(ISERROR(SEARCH("0",V6)))</formula>
    </cfRule>
  </conditionalFormatting>
  <conditionalFormatting sqref="V6:V55">
    <cfRule type="containsText" dxfId="3" priority="12" operator="containsText" text="0">
      <formula>NOT(ISERROR(SEARCH("0",V6)))</formula>
    </cfRule>
  </conditionalFormatting>
  <conditionalFormatting sqref="V6:V55">
    <cfRule type="containsText" dxfId="2" priority="11" operator="containsText" text="0">
      <formula>NOT(ISERROR(SEARCH("0",V6)))</formula>
    </cfRule>
  </conditionalFormatting>
  <conditionalFormatting sqref="V6:V55">
    <cfRule type="containsText" dxfId="1" priority="10" operator="containsText" text="0">
      <formula>NOT(ISERROR(SEARCH("0",V6)))</formula>
    </cfRule>
  </conditionalFormatting>
  <conditionalFormatting sqref="W6:W55">
    <cfRule type="containsText" dxfId="0" priority="1" operator="containsText" text="ไม่ผ่าน">
      <formula>NOT(ISERROR(SEARCH("ไม่ผ่าน",W6)))</formula>
    </cfRule>
  </conditionalFormatting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colBreaks count="1" manualBreakCount="1">
    <brk id="15" min="1" max="54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9"/>
  <sheetViews>
    <sheetView showGridLines="0" showRowColHeaders="0" zoomScale="110" zoomScaleNormal="110" workbookViewId="0">
      <selection activeCell="C8" sqref="C8:G13"/>
    </sheetView>
  </sheetViews>
  <sheetFormatPr defaultRowHeight="22.5" x14ac:dyDescent="0.45"/>
  <cols>
    <col min="1" max="1" width="4.5703125" style="84" customWidth="1"/>
    <col min="2" max="2" width="3.140625" style="84" customWidth="1"/>
    <col min="3" max="3" width="5.140625" style="84" customWidth="1"/>
    <col min="4" max="4" width="66.5703125" style="84" customWidth="1"/>
    <col min="5" max="5" width="10.5703125" style="84" customWidth="1"/>
    <col min="6" max="7" width="10.42578125" style="84" customWidth="1"/>
    <col min="8" max="8" width="3.28515625" style="84" customWidth="1"/>
    <col min="9" max="16384" width="9.140625" style="84"/>
  </cols>
  <sheetData>
    <row r="1" spans="1:11" ht="42" customHeight="1" x14ac:dyDescent="0.4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9" customHeight="1" x14ac:dyDescent="0.45">
      <c r="A2" s="91"/>
      <c r="B2" s="83"/>
      <c r="C2" s="83"/>
      <c r="D2" s="83"/>
      <c r="E2" s="83"/>
      <c r="F2" s="83"/>
      <c r="G2" s="83"/>
      <c r="H2" s="83"/>
      <c r="I2" s="185"/>
      <c r="J2" s="91"/>
      <c r="K2" s="91"/>
    </row>
    <row r="3" spans="1:11" x14ac:dyDescent="0.45">
      <c r="A3" s="91"/>
      <c r="B3" s="83"/>
      <c r="C3" s="719" t="str">
        <f>"ตัวชี้วัด/ผลการเรียนรู้กลุ่มสาระการเรียนรู้ "&amp;Home!C10</f>
        <v>ตัวชี้วัด/ผลการเรียนรู้กลุ่มสาระการเรียนรู้ การงานอาชีพและเทคโนโลยี</v>
      </c>
      <c r="D3" s="719"/>
      <c r="E3" s="719"/>
      <c r="F3" s="719"/>
      <c r="G3" s="719"/>
      <c r="H3" s="83"/>
      <c r="I3" s="186" t="s">
        <v>371</v>
      </c>
      <c r="J3" s="91"/>
      <c r="K3" s="91"/>
    </row>
    <row r="4" spans="1:11" x14ac:dyDescent="0.45">
      <c r="A4" s="91"/>
      <c r="B4" s="83"/>
      <c r="C4" s="719" t="str">
        <f>"รายวิชา   "&amp;Home!C11&amp;"    รหัสวิชา  "&amp;Home!C12&amp;"  ชั้น"&amp;Home!C9</f>
        <v>รายวิชา   คอมพิวเตอร์    รหัสวิชา  ง 11102  ชั้นประถมศึกษาปีที่ 1</v>
      </c>
      <c r="D4" s="719"/>
      <c r="E4" s="719"/>
      <c r="F4" s="719"/>
      <c r="G4" s="719"/>
      <c r="H4" s="83"/>
      <c r="I4" s="186" t="s">
        <v>372</v>
      </c>
      <c r="J4" s="91"/>
      <c r="K4" s="91"/>
    </row>
    <row r="5" spans="1:11" ht="8.25" customHeight="1" x14ac:dyDescent="0.45">
      <c r="A5" s="91"/>
      <c r="B5" s="83"/>
      <c r="C5" s="83"/>
      <c r="D5" s="83"/>
      <c r="E5" s="83"/>
      <c r="F5" s="83"/>
      <c r="G5" s="83"/>
      <c r="H5" s="83"/>
      <c r="I5" s="206"/>
      <c r="J5" s="91"/>
      <c r="K5" s="91"/>
    </row>
    <row r="6" spans="1:11" ht="18" customHeight="1" x14ac:dyDescent="0.45">
      <c r="A6" s="91"/>
      <c r="B6" s="83"/>
      <c r="C6" s="720" t="s">
        <v>10</v>
      </c>
      <c r="D6" s="720" t="s">
        <v>148</v>
      </c>
      <c r="E6" s="720" t="s">
        <v>523</v>
      </c>
      <c r="F6" s="722" t="s">
        <v>524</v>
      </c>
      <c r="G6" s="722"/>
      <c r="H6" s="83"/>
      <c r="I6" s="186" t="s">
        <v>414</v>
      </c>
      <c r="J6" s="91"/>
      <c r="K6" s="91"/>
    </row>
    <row r="7" spans="1:11" ht="18" customHeight="1" x14ac:dyDescent="0.45">
      <c r="A7" s="91"/>
      <c r="B7" s="83"/>
      <c r="C7" s="721"/>
      <c r="D7" s="721"/>
      <c r="E7" s="721"/>
      <c r="F7" s="289" t="s">
        <v>525</v>
      </c>
      <c r="G7" s="289" t="s">
        <v>526</v>
      </c>
      <c r="H7" s="83"/>
      <c r="I7" s="185"/>
      <c r="J7" s="91"/>
      <c r="K7" s="91"/>
    </row>
    <row r="8" spans="1:11" ht="18.75" customHeight="1" x14ac:dyDescent="0.45">
      <c r="A8" s="91"/>
      <c r="B8" s="83"/>
      <c r="C8" s="286"/>
      <c r="D8" s="285"/>
      <c r="E8" s="312"/>
      <c r="F8" s="312"/>
      <c r="G8" s="312"/>
      <c r="H8" s="83"/>
      <c r="I8" s="185"/>
      <c r="J8" s="91"/>
      <c r="K8" s="91"/>
    </row>
    <row r="9" spans="1:11" ht="18.75" customHeight="1" x14ac:dyDescent="0.45">
      <c r="A9" s="91"/>
      <c r="B9" s="83"/>
      <c r="C9" s="286"/>
      <c r="D9" s="285"/>
      <c r="E9" s="312"/>
      <c r="F9" s="312"/>
      <c r="G9" s="312"/>
      <c r="H9" s="83"/>
      <c r="I9" s="185"/>
      <c r="J9" s="91"/>
      <c r="K9" s="91"/>
    </row>
    <row r="10" spans="1:11" ht="18.75" customHeight="1" x14ac:dyDescent="0.45">
      <c r="A10" s="91"/>
      <c r="B10" s="83"/>
      <c r="C10" s="286"/>
      <c r="D10" s="285"/>
      <c r="E10" s="312"/>
      <c r="F10" s="312"/>
      <c r="G10" s="312"/>
      <c r="H10" s="83"/>
      <c r="I10" s="91"/>
      <c r="J10" s="91"/>
      <c r="K10" s="91"/>
    </row>
    <row r="11" spans="1:11" ht="18.75" customHeight="1" x14ac:dyDescent="0.45">
      <c r="A11" s="91"/>
      <c r="B11" s="83"/>
      <c r="C11" s="286"/>
      <c r="D11" s="285"/>
      <c r="E11" s="312"/>
      <c r="F11" s="312"/>
      <c r="G11" s="312"/>
      <c r="H11" s="83"/>
      <c r="I11" s="91"/>
      <c r="J11" s="91"/>
      <c r="K11" s="91"/>
    </row>
    <row r="12" spans="1:11" ht="18.75" customHeight="1" x14ac:dyDescent="0.45">
      <c r="A12" s="91"/>
      <c r="B12" s="83"/>
      <c r="C12" s="286"/>
      <c r="D12" s="285"/>
      <c r="E12" s="312"/>
      <c r="F12" s="312"/>
      <c r="G12" s="312"/>
      <c r="H12" s="83"/>
      <c r="I12" s="91"/>
      <c r="J12" s="91"/>
      <c r="K12" s="91"/>
    </row>
    <row r="13" spans="1:11" ht="18.75" customHeight="1" x14ac:dyDescent="0.45">
      <c r="A13" s="91"/>
      <c r="B13" s="83"/>
      <c r="C13" s="286"/>
      <c r="D13" s="285"/>
      <c r="E13" s="312"/>
      <c r="F13" s="312"/>
      <c r="G13" s="312"/>
      <c r="H13" s="83"/>
      <c r="I13" s="91"/>
      <c r="J13" s="91"/>
      <c r="K13" s="91"/>
    </row>
    <row r="14" spans="1:11" ht="18.75" customHeight="1" x14ac:dyDescent="0.45">
      <c r="A14" s="91"/>
      <c r="B14" s="83"/>
      <c r="C14" s="286"/>
      <c r="D14" s="285"/>
      <c r="E14" s="312"/>
      <c r="F14" s="312"/>
      <c r="G14" s="312"/>
      <c r="H14" s="83"/>
      <c r="I14" s="91"/>
      <c r="J14" s="91"/>
      <c r="K14" s="91"/>
    </row>
    <row r="15" spans="1:11" ht="18.75" customHeight="1" x14ac:dyDescent="0.45">
      <c r="A15" s="91"/>
      <c r="B15" s="83"/>
      <c r="C15" s="286"/>
      <c r="D15" s="285"/>
      <c r="E15" s="312"/>
      <c r="F15" s="312"/>
      <c r="G15" s="312"/>
      <c r="H15" s="83"/>
      <c r="I15" s="91"/>
      <c r="J15" s="91"/>
      <c r="K15" s="91"/>
    </row>
    <row r="16" spans="1:11" ht="18.75" customHeight="1" x14ac:dyDescent="0.45">
      <c r="A16" s="91"/>
      <c r="B16" s="83"/>
      <c r="C16" s="286"/>
      <c r="D16" s="285"/>
      <c r="E16" s="312"/>
      <c r="F16" s="312"/>
      <c r="G16" s="312"/>
      <c r="H16" s="83"/>
      <c r="I16" s="91"/>
      <c r="J16" s="91"/>
      <c r="K16" s="91"/>
    </row>
    <row r="17" spans="1:11" ht="18.75" customHeight="1" x14ac:dyDescent="0.45">
      <c r="A17" s="91"/>
      <c r="B17" s="83"/>
      <c r="C17" s="286"/>
      <c r="D17" s="285"/>
      <c r="E17" s="312"/>
      <c r="F17" s="312"/>
      <c r="G17" s="312"/>
      <c r="H17" s="83"/>
      <c r="I17" s="91"/>
      <c r="J17" s="91"/>
      <c r="K17" s="91"/>
    </row>
    <row r="18" spans="1:11" ht="18.75" customHeight="1" x14ac:dyDescent="0.45">
      <c r="A18" s="91"/>
      <c r="B18" s="83"/>
      <c r="C18" s="286"/>
      <c r="D18" s="285"/>
      <c r="E18" s="312"/>
      <c r="F18" s="312"/>
      <c r="G18" s="312"/>
      <c r="H18" s="83"/>
      <c r="I18" s="91"/>
      <c r="J18" s="91"/>
      <c r="K18" s="91"/>
    </row>
    <row r="19" spans="1:11" ht="18.75" customHeight="1" x14ac:dyDescent="0.45">
      <c r="A19" s="91"/>
      <c r="B19" s="83"/>
      <c r="C19" s="286"/>
      <c r="D19" s="285"/>
      <c r="E19" s="312"/>
      <c r="F19" s="312"/>
      <c r="G19" s="312"/>
      <c r="H19" s="83"/>
      <c r="I19" s="91"/>
      <c r="J19" s="91"/>
      <c r="K19" s="91"/>
    </row>
    <row r="20" spans="1:11" ht="18.75" customHeight="1" x14ac:dyDescent="0.45">
      <c r="A20" s="91"/>
      <c r="B20" s="83"/>
      <c r="C20" s="286"/>
      <c r="D20" s="285"/>
      <c r="E20" s="312"/>
      <c r="F20" s="312"/>
      <c r="G20" s="312"/>
      <c r="H20" s="83"/>
      <c r="I20" s="91"/>
      <c r="J20" s="91"/>
      <c r="K20" s="91"/>
    </row>
    <row r="21" spans="1:11" ht="18.75" customHeight="1" x14ac:dyDescent="0.45">
      <c r="A21" s="91"/>
      <c r="B21" s="83"/>
      <c r="C21" s="286"/>
      <c r="D21" s="285"/>
      <c r="E21" s="312"/>
      <c r="F21" s="312"/>
      <c r="G21" s="312"/>
      <c r="H21" s="83"/>
      <c r="I21" s="91"/>
      <c r="J21" s="91"/>
      <c r="K21" s="91"/>
    </row>
    <row r="22" spans="1:11" ht="18.75" customHeight="1" x14ac:dyDescent="0.45">
      <c r="A22" s="91"/>
      <c r="B22" s="83"/>
      <c r="C22" s="286"/>
      <c r="D22" s="285"/>
      <c r="E22" s="312"/>
      <c r="F22" s="312"/>
      <c r="G22" s="312"/>
      <c r="H22" s="83"/>
      <c r="I22" s="91"/>
      <c r="J22" s="91"/>
      <c r="K22" s="91"/>
    </row>
    <row r="23" spans="1:11" ht="18.75" customHeight="1" x14ac:dyDescent="0.45">
      <c r="A23" s="91"/>
      <c r="B23" s="83"/>
      <c r="C23" s="286"/>
      <c r="D23" s="285"/>
      <c r="E23" s="312"/>
      <c r="F23" s="312"/>
      <c r="G23" s="312"/>
      <c r="H23" s="83"/>
      <c r="I23" s="91"/>
      <c r="J23" s="91"/>
      <c r="K23" s="91"/>
    </row>
    <row r="24" spans="1:11" ht="18.75" customHeight="1" x14ac:dyDescent="0.45">
      <c r="A24" s="91"/>
      <c r="B24" s="83"/>
      <c r="C24" s="286"/>
      <c r="D24" s="285"/>
      <c r="E24" s="312"/>
      <c r="F24" s="312"/>
      <c r="G24" s="312"/>
      <c r="H24" s="83"/>
      <c r="I24" s="91"/>
      <c r="J24" s="91"/>
      <c r="K24" s="91"/>
    </row>
    <row r="25" spans="1:11" ht="18.75" customHeight="1" x14ac:dyDescent="0.45">
      <c r="A25" s="91"/>
      <c r="B25" s="83"/>
      <c r="C25" s="286"/>
      <c r="D25" s="285"/>
      <c r="E25" s="312"/>
      <c r="F25" s="312"/>
      <c r="G25" s="312"/>
      <c r="H25" s="83"/>
      <c r="I25" s="91"/>
      <c r="J25" s="91"/>
      <c r="K25" s="91"/>
    </row>
    <row r="26" spans="1:11" ht="18.75" customHeight="1" x14ac:dyDescent="0.45">
      <c r="A26" s="91"/>
      <c r="B26" s="83"/>
      <c r="C26" s="286"/>
      <c r="D26" s="285"/>
      <c r="E26" s="312"/>
      <c r="F26" s="312"/>
      <c r="G26" s="312"/>
      <c r="H26" s="83"/>
      <c r="I26" s="91"/>
      <c r="J26" s="91"/>
      <c r="K26" s="91"/>
    </row>
    <row r="27" spans="1:11" ht="18.75" customHeight="1" x14ac:dyDescent="0.45">
      <c r="A27" s="91"/>
      <c r="B27" s="83"/>
      <c r="C27" s="286"/>
      <c r="D27" s="285"/>
      <c r="E27" s="312"/>
      <c r="F27" s="312"/>
      <c r="G27" s="312"/>
      <c r="H27" s="83"/>
      <c r="I27" s="91"/>
      <c r="J27" s="91"/>
      <c r="K27" s="91"/>
    </row>
    <row r="28" spans="1:11" ht="18.75" customHeight="1" x14ac:dyDescent="0.45">
      <c r="A28" s="91"/>
      <c r="B28" s="83"/>
      <c r="C28" s="286"/>
      <c r="D28" s="285"/>
      <c r="E28" s="312"/>
      <c r="F28" s="312"/>
      <c r="G28" s="312"/>
      <c r="H28" s="83"/>
      <c r="I28" s="91"/>
      <c r="J28" s="91"/>
      <c r="K28" s="91"/>
    </row>
    <row r="29" spans="1:11" ht="18.75" customHeight="1" x14ac:dyDescent="0.45">
      <c r="A29" s="91"/>
      <c r="B29" s="83"/>
      <c r="C29" s="286"/>
      <c r="D29" s="285"/>
      <c r="E29" s="312"/>
      <c r="F29" s="312"/>
      <c r="G29" s="312"/>
      <c r="H29" s="83"/>
      <c r="I29" s="91"/>
      <c r="J29" s="91"/>
      <c r="K29" s="91"/>
    </row>
    <row r="30" spans="1:11" ht="18.75" customHeight="1" x14ac:dyDescent="0.45">
      <c r="A30" s="91"/>
      <c r="B30" s="83"/>
      <c r="C30" s="286"/>
      <c r="D30" s="285"/>
      <c r="E30" s="312"/>
      <c r="F30" s="312"/>
      <c r="G30" s="312"/>
      <c r="H30" s="83"/>
      <c r="I30" s="91"/>
      <c r="J30" s="91"/>
      <c r="K30" s="91"/>
    </row>
    <row r="31" spans="1:11" ht="18.75" customHeight="1" x14ac:dyDescent="0.45">
      <c r="A31" s="91"/>
      <c r="B31" s="83"/>
      <c r="C31" s="286"/>
      <c r="D31" s="285"/>
      <c r="E31" s="312"/>
      <c r="F31" s="312"/>
      <c r="G31" s="312"/>
      <c r="H31" s="83"/>
      <c r="I31" s="91"/>
      <c r="J31" s="91"/>
      <c r="K31" s="91"/>
    </row>
    <row r="32" spans="1:11" ht="18.75" customHeight="1" x14ac:dyDescent="0.45">
      <c r="A32" s="91"/>
      <c r="B32" s="83"/>
      <c r="C32" s="286"/>
      <c r="D32" s="285"/>
      <c r="E32" s="312"/>
      <c r="F32" s="312"/>
      <c r="G32" s="312"/>
      <c r="H32" s="83"/>
      <c r="I32" s="91"/>
      <c r="J32" s="91"/>
      <c r="K32" s="91"/>
    </row>
    <row r="33" spans="1:11" ht="18.75" customHeight="1" x14ac:dyDescent="0.45">
      <c r="A33" s="91"/>
      <c r="B33" s="83"/>
      <c r="C33" s="286"/>
      <c r="D33" s="285"/>
      <c r="E33" s="312"/>
      <c r="F33" s="312"/>
      <c r="G33" s="312"/>
      <c r="H33" s="83"/>
      <c r="I33" s="91"/>
      <c r="J33" s="91"/>
      <c r="K33" s="91"/>
    </row>
    <row r="34" spans="1:11" ht="18.75" customHeight="1" x14ac:dyDescent="0.45">
      <c r="A34" s="91"/>
      <c r="B34" s="83"/>
      <c r="C34" s="286"/>
      <c r="D34" s="285"/>
      <c r="E34" s="312"/>
      <c r="F34" s="312"/>
      <c r="G34" s="312"/>
      <c r="H34" s="83"/>
      <c r="I34" s="91"/>
      <c r="J34" s="91"/>
      <c r="K34" s="91"/>
    </row>
    <row r="35" spans="1:11" ht="18.75" customHeight="1" x14ac:dyDescent="0.45">
      <c r="A35" s="91"/>
      <c r="B35" s="83"/>
      <c r="C35" s="286"/>
      <c r="D35" s="285"/>
      <c r="E35" s="312"/>
      <c r="F35" s="312"/>
      <c r="G35" s="312"/>
      <c r="H35" s="83"/>
      <c r="I35" s="91"/>
      <c r="J35" s="91"/>
      <c r="K35" s="91"/>
    </row>
    <row r="36" spans="1:11" ht="18.75" customHeight="1" x14ac:dyDescent="0.45">
      <c r="A36" s="91"/>
      <c r="B36" s="83"/>
      <c r="C36" s="286"/>
      <c r="D36" s="285"/>
      <c r="E36" s="312"/>
      <c r="F36" s="312"/>
      <c r="G36" s="312"/>
      <c r="H36" s="83"/>
      <c r="I36" s="91"/>
      <c r="J36" s="91"/>
      <c r="K36" s="91"/>
    </row>
    <row r="37" spans="1:11" ht="18.75" customHeight="1" x14ac:dyDescent="0.45">
      <c r="A37" s="91"/>
      <c r="B37" s="83"/>
      <c r="C37" s="286"/>
      <c r="D37" s="285"/>
      <c r="E37" s="312"/>
      <c r="F37" s="312"/>
      <c r="G37" s="312"/>
      <c r="H37" s="83"/>
      <c r="I37" s="91"/>
      <c r="J37" s="91"/>
      <c r="K37" s="91"/>
    </row>
    <row r="38" spans="1:11" ht="18.75" customHeight="1" x14ac:dyDescent="0.45">
      <c r="A38" s="91"/>
      <c r="B38" s="83"/>
      <c r="C38" s="286"/>
      <c r="D38" s="285"/>
      <c r="E38" s="312"/>
      <c r="F38" s="312"/>
      <c r="G38" s="312"/>
      <c r="H38" s="83"/>
      <c r="I38" s="91"/>
      <c r="J38" s="91"/>
      <c r="K38" s="91"/>
    </row>
    <row r="39" spans="1:11" ht="18.75" customHeight="1" x14ac:dyDescent="0.45">
      <c r="A39" s="91"/>
      <c r="B39" s="83"/>
      <c r="C39" s="286"/>
      <c r="D39" s="285"/>
      <c r="E39" s="312"/>
      <c r="F39" s="312"/>
      <c r="G39" s="312"/>
      <c r="H39" s="83"/>
      <c r="I39" s="91"/>
      <c r="J39" s="91"/>
      <c r="K39" s="91"/>
    </row>
    <row r="40" spans="1:11" ht="18.75" customHeight="1" x14ac:dyDescent="0.45">
      <c r="A40" s="91"/>
      <c r="B40" s="83"/>
      <c r="C40" s="286"/>
      <c r="D40" s="285"/>
      <c r="E40" s="312"/>
      <c r="F40" s="312"/>
      <c r="G40" s="312"/>
      <c r="H40" s="83"/>
      <c r="I40" s="91"/>
      <c r="J40" s="91"/>
      <c r="K40" s="91"/>
    </row>
    <row r="41" spans="1:11" ht="18.75" customHeight="1" x14ac:dyDescent="0.45">
      <c r="A41" s="91"/>
      <c r="B41" s="83"/>
      <c r="C41" s="286"/>
      <c r="D41" s="285"/>
      <c r="E41" s="312"/>
      <c r="F41" s="312"/>
      <c r="G41" s="312"/>
      <c r="H41" s="83"/>
      <c r="I41" s="91"/>
      <c r="J41" s="91"/>
      <c r="K41" s="91"/>
    </row>
    <row r="42" spans="1:11" ht="18.75" customHeight="1" x14ac:dyDescent="0.45">
      <c r="A42" s="91"/>
      <c r="B42" s="83"/>
      <c r="C42" s="286"/>
      <c r="D42" s="285"/>
      <c r="E42" s="312"/>
      <c r="F42" s="312"/>
      <c r="G42" s="312"/>
      <c r="H42" s="83"/>
      <c r="I42" s="91"/>
      <c r="J42" s="91"/>
      <c r="K42" s="91"/>
    </row>
    <row r="43" spans="1:11" ht="18.75" customHeight="1" x14ac:dyDescent="0.45">
      <c r="A43" s="91"/>
      <c r="B43" s="83"/>
      <c r="C43" s="286"/>
      <c r="D43" s="285"/>
      <c r="E43" s="312"/>
      <c r="F43" s="312"/>
      <c r="G43" s="312"/>
      <c r="H43" s="83"/>
      <c r="I43" s="91"/>
      <c r="J43" s="91"/>
      <c r="K43" s="91"/>
    </row>
    <row r="44" spans="1:11" ht="18.75" customHeight="1" x14ac:dyDescent="0.45">
      <c r="A44" s="91"/>
      <c r="B44" s="83"/>
      <c r="C44" s="286"/>
      <c r="D44" s="285"/>
      <c r="E44" s="312"/>
      <c r="F44" s="312"/>
      <c r="G44" s="312"/>
      <c r="H44" s="83"/>
      <c r="I44" s="91"/>
      <c r="J44" s="91"/>
      <c r="K44" s="91"/>
    </row>
    <row r="45" spans="1:11" ht="18.75" customHeight="1" x14ac:dyDescent="0.45">
      <c r="A45" s="91"/>
      <c r="B45" s="83"/>
      <c r="C45" s="286"/>
      <c r="D45" s="285"/>
      <c r="E45" s="312"/>
      <c r="F45" s="312"/>
      <c r="G45" s="312"/>
      <c r="H45" s="83"/>
      <c r="I45" s="91"/>
      <c r="J45" s="91"/>
      <c r="K45" s="91"/>
    </row>
    <row r="46" spans="1:11" ht="18" customHeight="1" x14ac:dyDescent="0.45">
      <c r="A46" s="91"/>
      <c r="B46" s="83"/>
      <c r="C46" s="287"/>
      <c r="D46" s="288"/>
      <c r="E46" s="313"/>
      <c r="F46" s="313"/>
      <c r="G46" s="313"/>
      <c r="H46" s="83"/>
      <c r="I46" s="91"/>
      <c r="J46" s="91"/>
      <c r="K46" s="91"/>
    </row>
    <row r="47" spans="1:11" ht="12.75" customHeight="1" x14ac:dyDescent="0.45">
      <c r="A47" s="91"/>
      <c r="B47" s="83"/>
      <c r="C47" s="83"/>
      <c r="D47" s="83"/>
      <c r="E47" s="83"/>
      <c r="F47" s="83"/>
      <c r="G47" s="83"/>
      <c r="H47" s="83"/>
      <c r="I47" s="91"/>
      <c r="J47" s="91"/>
      <c r="K47" s="91"/>
    </row>
    <row r="48" spans="1:11" ht="20.25" customHeight="1" x14ac:dyDescent="0.45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1" ht="20.25" customHeight="1" x14ac:dyDescent="0.45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</row>
    <row r="50" spans="1:11" ht="20.25" customHeight="1" x14ac:dyDescent="0.4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ht="20.25" customHeight="1" x14ac:dyDescent="0.4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</row>
    <row r="52" spans="1:11" ht="20.25" customHeight="1" x14ac:dyDescent="0.45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</row>
    <row r="53" spans="1:11" ht="20.25" customHeight="1" x14ac:dyDescent="0.45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</row>
    <row r="54" spans="1:11" ht="20.25" customHeight="1" x14ac:dyDescent="0.4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</row>
    <row r="55" spans="1:11" ht="20.25" customHeight="1" x14ac:dyDescent="0.45"/>
    <row r="56" spans="1:11" ht="20.25" customHeight="1" x14ac:dyDescent="0.45"/>
    <row r="57" spans="1:11" ht="20.25" customHeight="1" x14ac:dyDescent="0.45"/>
    <row r="58" spans="1:11" ht="20.25" customHeight="1" x14ac:dyDescent="0.45"/>
    <row r="59" spans="1:11" ht="20.25" customHeight="1" x14ac:dyDescent="0.45"/>
  </sheetData>
  <sheetProtection sheet="1" objects="1" scenarios="1" formatCells="0" deleteRows="0" selectLockedCells="1"/>
  <mergeCells count="6">
    <mergeCell ref="C3:G3"/>
    <mergeCell ref="C4:G4"/>
    <mergeCell ref="C6:C7"/>
    <mergeCell ref="D6:D7"/>
    <mergeCell ref="E6:E7"/>
    <mergeCell ref="F6:G6"/>
  </mergeCells>
  <pageMargins left="0.51181102362204722" right="0.31496062992125984" top="0.55118110236220474" bottom="0.35433070866141736" header="0.31496062992125984" footer="0.31496062992125984"/>
  <pageSetup paperSize="9" orientation="portrait" blackAndWhite="1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92"/>
  <sheetViews>
    <sheetView showGridLines="0" showRowColHeaders="0" zoomScale="120" zoomScaleNormal="120" workbookViewId="0">
      <selection activeCell="I58" sqref="I58:M58"/>
    </sheetView>
  </sheetViews>
  <sheetFormatPr defaultRowHeight="22.5" x14ac:dyDescent="0.45"/>
  <cols>
    <col min="1" max="1" width="5.28515625" style="16" customWidth="1"/>
    <col min="2" max="2" width="3.140625" style="84" customWidth="1"/>
    <col min="3" max="14" width="8" style="84" customWidth="1"/>
    <col min="15" max="15" width="2.5703125" style="84" customWidth="1"/>
    <col min="16" max="17" width="9.140625" style="16"/>
    <col min="18" max="16384" width="9.140625" style="84"/>
  </cols>
  <sheetData>
    <row r="1" spans="1:19" s="16" customFormat="1" ht="42" customHeight="1" x14ac:dyDescent="0.45"/>
    <row r="2" spans="1:19" ht="27.75" customHeight="1" x14ac:dyDescent="0.45">
      <c r="A2" s="23"/>
      <c r="B2" s="207"/>
      <c r="C2" s="724" t="s">
        <v>141</v>
      </c>
      <c r="D2" s="724"/>
      <c r="E2" s="724"/>
      <c r="F2" s="724"/>
      <c r="G2" s="724"/>
      <c r="H2" s="724"/>
      <c r="I2" s="724"/>
      <c r="J2" s="724"/>
      <c r="K2" s="724"/>
      <c r="L2" s="724"/>
      <c r="M2" s="724"/>
      <c r="N2" s="724"/>
      <c r="O2" s="23"/>
      <c r="P2" s="23"/>
      <c r="Q2" s="23"/>
      <c r="R2" s="23"/>
      <c r="S2" s="23"/>
    </row>
    <row r="3" spans="1:19" ht="14.25" customHeight="1" x14ac:dyDescent="0.45">
      <c r="A3" s="23"/>
      <c r="B3" s="207"/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725"/>
      <c r="O3" s="23"/>
      <c r="P3" s="23"/>
      <c r="Q3" s="23"/>
      <c r="R3" s="23"/>
      <c r="S3" s="23"/>
    </row>
    <row r="4" spans="1:19" x14ac:dyDescent="0.45">
      <c r="A4" s="23"/>
      <c r="B4" s="23"/>
      <c r="C4" s="182" t="s">
        <v>142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ht="20.25" customHeight="1" x14ac:dyDescent="0.45">
      <c r="A5" s="23"/>
      <c r="B5" s="23"/>
      <c r="C5" s="180" t="s">
        <v>418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23"/>
      <c r="P5" s="23"/>
      <c r="Q5" s="23"/>
      <c r="R5" s="23"/>
      <c r="S5" s="23"/>
    </row>
    <row r="6" spans="1:19" ht="20.25" customHeight="1" x14ac:dyDescent="0.45">
      <c r="A6" s="23"/>
      <c r="B6" s="23"/>
      <c r="C6" s="180" t="s">
        <v>415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23"/>
      <c r="P6" s="23"/>
      <c r="Q6" s="23"/>
      <c r="R6" s="23"/>
      <c r="S6" s="23"/>
    </row>
    <row r="7" spans="1:19" ht="20.25" customHeight="1" x14ac:dyDescent="0.45">
      <c r="A7" s="23"/>
      <c r="B7" s="23"/>
      <c r="C7" s="180" t="s">
        <v>416</v>
      </c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23"/>
      <c r="P7" s="23"/>
      <c r="Q7" s="23"/>
      <c r="R7" s="23"/>
      <c r="S7" s="23"/>
    </row>
    <row r="8" spans="1:19" ht="20.25" customHeight="1" x14ac:dyDescent="0.45">
      <c r="A8" s="23"/>
      <c r="B8" s="23"/>
      <c r="C8" s="180" t="s">
        <v>427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23"/>
      <c r="P8" s="23"/>
      <c r="Q8" s="23"/>
      <c r="R8" s="23"/>
      <c r="S8" s="23"/>
    </row>
    <row r="9" spans="1:19" ht="20.25" customHeight="1" x14ac:dyDescent="0.45">
      <c r="A9" s="23"/>
      <c r="B9" s="23"/>
      <c r="C9" s="180"/>
      <c r="D9" s="175" t="s">
        <v>428</v>
      </c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23"/>
      <c r="P9" s="23"/>
      <c r="Q9" s="23"/>
      <c r="R9" s="23"/>
      <c r="S9" s="23"/>
    </row>
    <row r="10" spans="1:19" ht="20.25" customHeight="1" x14ac:dyDescent="0.45">
      <c r="A10" s="23"/>
      <c r="B10" s="23"/>
      <c r="C10" s="180"/>
      <c r="D10" s="175" t="s">
        <v>419</v>
      </c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23"/>
      <c r="P10" s="23"/>
      <c r="Q10" s="23"/>
      <c r="R10" s="23"/>
      <c r="S10" s="23"/>
    </row>
    <row r="11" spans="1:19" ht="20.25" customHeight="1" x14ac:dyDescent="0.45">
      <c r="A11" s="23"/>
      <c r="B11" s="23"/>
      <c r="C11" s="180"/>
      <c r="D11" s="175" t="s">
        <v>420</v>
      </c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23"/>
      <c r="P11" s="23"/>
      <c r="Q11" s="23"/>
      <c r="R11" s="23"/>
      <c r="S11" s="23"/>
    </row>
    <row r="12" spans="1:19" ht="20.25" customHeight="1" x14ac:dyDescent="0.45">
      <c r="A12" s="23"/>
      <c r="B12" s="23"/>
      <c r="C12" s="180"/>
      <c r="D12" s="175" t="s">
        <v>638</v>
      </c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23"/>
      <c r="P12" s="23"/>
      <c r="Q12" s="23"/>
      <c r="R12" s="23"/>
      <c r="S12" s="23"/>
    </row>
    <row r="13" spans="1:19" ht="20.25" customHeight="1" x14ac:dyDescent="0.45">
      <c r="A13" s="23"/>
      <c r="B13" s="23"/>
      <c r="C13" s="180" t="s">
        <v>421</v>
      </c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23"/>
      <c r="P13" s="23"/>
      <c r="Q13" s="23"/>
      <c r="R13" s="23"/>
      <c r="S13" s="23"/>
    </row>
    <row r="14" spans="1:19" ht="20.25" customHeight="1" x14ac:dyDescent="0.45">
      <c r="A14" s="23"/>
      <c r="B14" s="23"/>
      <c r="C14" s="180"/>
      <c r="D14" s="175" t="s">
        <v>422</v>
      </c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23"/>
      <c r="P14" s="23"/>
      <c r="Q14" s="23"/>
      <c r="R14" s="23"/>
      <c r="S14" s="23"/>
    </row>
    <row r="15" spans="1:19" ht="20.25" customHeight="1" x14ac:dyDescent="0.45">
      <c r="A15" s="23"/>
      <c r="B15" s="23"/>
      <c r="C15" s="180"/>
      <c r="D15" s="175"/>
      <c r="E15" s="175" t="s">
        <v>423</v>
      </c>
      <c r="F15" s="175"/>
      <c r="G15" s="175"/>
      <c r="H15" s="175"/>
      <c r="I15" s="175"/>
      <c r="J15" s="175"/>
      <c r="K15" s="175"/>
      <c r="L15" s="175"/>
      <c r="M15" s="175"/>
      <c r="N15" s="175"/>
      <c r="O15" s="23"/>
      <c r="P15" s="23"/>
      <c r="Q15" s="23"/>
      <c r="R15" s="23"/>
      <c r="S15" s="23"/>
    </row>
    <row r="16" spans="1:19" ht="20.25" customHeight="1" x14ac:dyDescent="0.45">
      <c r="A16" s="23"/>
      <c r="B16" s="23"/>
      <c r="C16" s="180"/>
      <c r="D16" s="175" t="s">
        <v>424</v>
      </c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23"/>
      <c r="P16" s="23"/>
      <c r="Q16" s="23"/>
      <c r="R16" s="23"/>
      <c r="S16" s="23"/>
    </row>
    <row r="17" spans="1:19" ht="20.25" customHeight="1" x14ac:dyDescent="0.45">
      <c r="A17" s="23"/>
      <c r="B17" s="23"/>
      <c r="C17" s="180"/>
      <c r="D17" s="175"/>
      <c r="E17" s="175" t="s">
        <v>425</v>
      </c>
      <c r="F17" s="175"/>
      <c r="G17" s="175"/>
      <c r="H17" s="175"/>
      <c r="I17" s="175"/>
      <c r="J17" s="175"/>
      <c r="K17" s="175"/>
      <c r="L17" s="175"/>
      <c r="M17" s="175"/>
      <c r="N17" s="175"/>
      <c r="O17" s="23"/>
      <c r="P17" s="23"/>
      <c r="Q17" s="23"/>
      <c r="R17" s="23"/>
      <c r="S17" s="23"/>
    </row>
    <row r="18" spans="1:19" ht="20.25" customHeight="1" x14ac:dyDescent="0.45">
      <c r="A18" s="23"/>
      <c r="B18" s="23"/>
      <c r="C18" s="180"/>
      <c r="D18" s="175"/>
      <c r="E18" s="175" t="s">
        <v>426</v>
      </c>
      <c r="F18" s="175"/>
      <c r="G18" s="175"/>
      <c r="H18" s="175"/>
      <c r="I18" s="175"/>
      <c r="J18" s="175"/>
      <c r="K18" s="175"/>
      <c r="L18" s="175"/>
      <c r="M18" s="175"/>
      <c r="N18" s="175"/>
      <c r="O18" s="23"/>
      <c r="P18" s="23"/>
      <c r="Q18" s="23"/>
      <c r="R18" s="23"/>
      <c r="S18" s="23"/>
    </row>
    <row r="19" spans="1:19" ht="20.25" customHeight="1" x14ac:dyDescent="0.45">
      <c r="A19" s="23"/>
      <c r="B19" s="23"/>
      <c r="C19" s="180"/>
      <c r="D19" s="175" t="s">
        <v>430</v>
      </c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23"/>
      <c r="P19" s="23"/>
      <c r="Q19" s="23"/>
      <c r="R19" s="23"/>
      <c r="S19" s="23"/>
    </row>
    <row r="20" spans="1:19" ht="20.25" customHeight="1" x14ac:dyDescent="0.45">
      <c r="A20" s="23"/>
      <c r="B20" s="23"/>
      <c r="C20" s="180"/>
      <c r="D20" s="175"/>
      <c r="E20" s="175" t="s">
        <v>431</v>
      </c>
      <c r="F20" s="175"/>
      <c r="G20" s="175"/>
      <c r="H20" s="175"/>
      <c r="I20" s="175"/>
      <c r="J20" s="175"/>
      <c r="K20" s="175"/>
      <c r="L20" s="175"/>
      <c r="M20" s="175"/>
      <c r="N20" s="175"/>
      <c r="O20" s="23"/>
      <c r="P20" s="23"/>
      <c r="Q20" s="23"/>
      <c r="R20" s="23"/>
      <c r="S20" s="23"/>
    </row>
    <row r="21" spans="1:19" ht="20.25" customHeight="1" x14ac:dyDescent="0.45">
      <c r="A21" s="23"/>
      <c r="B21" s="23"/>
      <c r="C21" s="180"/>
      <c r="D21" s="175" t="s">
        <v>429</v>
      </c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23"/>
      <c r="P21" s="23"/>
      <c r="Q21" s="23"/>
      <c r="R21" s="23"/>
      <c r="S21" s="23"/>
    </row>
    <row r="22" spans="1:19" ht="20.25" customHeight="1" x14ac:dyDescent="0.45">
      <c r="A22" s="23"/>
      <c r="B22" s="23"/>
      <c r="C22" s="180"/>
      <c r="D22" s="175"/>
      <c r="E22" s="175" t="s">
        <v>432</v>
      </c>
      <c r="F22" s="175"/>
      <c r="G22" s="175"/>
      <c r="H22" s="175"/>
      <c r="I22" s="175"/>
      <c r="J22" s="175"/>
      <c r="K22" s="175"/>
      <c r="L22" s="175"/>
      <c r="M22" s="175"/>
      <c r="N22" s="175"/>
      <c r="O22" s="23"/>
      <c r="P22" s="23"/>
      <c r="Q22" s="23"/>
      <c r="R22" s="23"/>
      <c r="S22" s="23"/>
    </row>
    <row r="23" spans="1:19" ht="20.25" customHeight="1" x14ac:dyDescent="0.45">
      <c r="A23" s="23"/>
      <c r="B23" s="23"/>
      <c r="C23" s="180"/>
      <c r="D23" s="175"/>
      <c r="E23" s="175" t="s">
        <v>433</v>
      </c>
      <c r="F23" s="175"/>
      <c r="G23" s="175"/>
      <c r="H23" s="175"/>
      <c r="I23" s="175"/>
      <c r="J23" s="175"/>
      <c r="K23" s="175"/>
      <c r="L23" s="175"/>
      <c r="M23" s="175"/>
      <c r="N23" s="175"/>
      <c r="O23" s="23"/>
      <c r="P23" s="23"/>
      <c r="Q23" s="23"/>
      <c r="R23" s="23"/>
      <c r="S23" s="23"/>
    </row>
    <row r="24" spans="1:19" ht="20.25" customHeight="1" x14ac:dyDescent="0.45">
      <c r="A24" s="23"/>
      <c r="B24" s="23"/>
      <c r="C24" s="180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23"/>
      <c r="P24" s="23"/>
      <c r="Q24" s="23"/>
      <c r="R24" s="23"/>
      <c r="S24" s="23"/>
    </row>
    <row r="25" spans="1:19" ht="20.25" customHeight="1" x14ac:dyDescent="0.45">
      <c r="A25" s="23"/>
      <c r="B25" s="23"/>
      <c r="C25" s="209" t="s">
        <v>434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19" ht="20.25" customHeight="1" x14ac:dyDescent="0.45">
      <c r="A26" s="23"/>
      <c r="B26" s="23"/>
      <c r="C26" s="180" t="s">
        <v>436</v>
      </c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23"/>
      <c r="P26" s="23"/>
      <c r="Q26" s="23"/>
      <c r="R26" s="23"/>
      <c r="S26" s="23"/>
    </row>
    <row r="27" spans="1:19" ht="20.25" customHeight="1" x14ac:dyDescent="0.45">
      <c r="A27" s="23"/>
      <c r="B27" s="23"/>
      <c r="C27" s="180"/>
      <c r="D27" s="175" t="s">
        <v>437</v>
      </c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23"/>
      <c r="P27" s="23"/>
      <c r="Q27" s="23"/>
      <c r="R27" s="23"/>
      <c r="S27" s="23"/>
    </row>
    <row r="28" spans="1:19" ht="20.25" customHeight="1" x14ac:dyDescent="0.45">
      <c r="A28" s="23"/>
      <c r="B28" s="23"/>
      <c r="C28" s="180"/>
      <c r="D28" s="175" t="s">
        <v>438</v>
      </c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23"/>
      <c r="P28" s="23"/>
      <c r="Q28" s="23"/>
      <c r="R28" s="23"/>
      <c r="S28" s="23"/>
    </row>
    <row r="29" spans="1:19" ht="20.25" customHeight="1" x14ac:dyDescent="0.45">
      <c r="A29" s="23"/>
      <c r="B29" s="23"/>
      <c r="C29" s="180"/>
      <c r="D29" s="175" t="s">
        <v>439</v>
      </c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23"/>
      <c r="P29" s="23"/>
      <c r="Q29" s="23"/>
      <c r="R29" s="23"/>
      <c r="S29" s="23"/>
    </row>
    <row r="30" spans="1:19" ht="20.25" customHeight="1" x14ac:dyDescent="0.45">
      <c r="A30" s="23"/>
      <c r="B30" s="23"/>
      <c r="C30" s="180" t="s">
        <v>440</v>
      </c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23"/>
      <c r="P30" s="23"/>
      <c r="Q30" s="23"/>
      <c r="R30" s="23"/>
      <c r="S30" s="23"/>
    </row>
    <row r="31" spans="1:19" ht="20.25" customHeight="1" x14ac:dyDescent="0.45">
      <c r="A31" s="23"/>
      <c r="B31" s="23"/>
      <c r="C31" s="180"/>
      <c r="D31" s="175" t="s">
        <v>441</v>
      </c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23"/>
      <c r="P31" s="23"/>
      <c r="Q31" s="23"/>
      <c r="R31" s="23"/>
      <c r="S31" s="23"/>
    </row>
    <row r="32" spans="1:19" ht="20.25" customHeight="1" x14ac:dyDescent="0.45">
      <c r="A32" s="23"/>
      <c r="B32" s="23"/>
      <c r="C32" s="180"/>
      <c r="D32" s="175" t="s">
        <v>442</v>
      </c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23"/>
      <c r="P32" s="23"/>
      <c r="Q32" s="23"/>
      <c r="R32" s="23"/>
      <c r="S32" s="23"/>
    </row>
    <row r="33" spans="1:19" ht="20.25" customHeight="1" x14ac:dyDescent="0.45">
      <c r="A33" s="23"/>
      <c r="B33" s="23"/>
      <c r="C33" s="180"/>
      <c r="D33" s="175"/>
      <c r="E33" s="175" t="s">
        <v>639</v>
      </c>
      <c r="F33" s="175"/>
      <c r="G33" s="175"/>
      <c r="H33" s="175"/>
      <c r="I33" s="175"/>
      <c r="J33" s="175"/>
      <c r="K33" s="175"/>
      <c r="L33" s="175"/>
      <c r="M33" s="175"/>
      <c r="N33" s="175"/>
      <c r="O33" s="23"/>
      <c r="P33" s="23"/>
      <c r="Q33" s="23"/>
      <c r="R33" s="23"/>
      <c r="S33" s="23"/>
    </row>
    <row r="34" spans="1:19" ht="20.25" customHeight="1" x14ac:dyDescent="0.45">
      <c r="A34" s="23"/>
      <c r="B34" s="23"/>
      <c r="C34" s="180"/>
      <c r="D34" s="175" t="s">
        <v>443</v>
      </c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23"/>
      <c r="P34" s="23"/>
      <c r="Q34" s="23"/>
      <c r="R34" s="23"/>
      <c r="S34" s="23"/>
    </row>
    <row r="35" spans="1:19" ht="20.25" customHeight="1" x14ac:dyDescent="0.45">
      <c r="A35" s="23"/>
      <c r="B35" s="23"/>
      <c r="C35" s="180"/>
      <c r="D35" s="175"/>
      <c r="E35" s="175" t="s">
        <v>639</v>
      </c>
      <c r="F35" s="175"/>
      <c r="G35" s="175"/>
      <c r="H35" s="175"/>
      <c r="I35" s="175"/>
      <c r="J35" s="175"/>
      <c r="K35" s="175"/>
      <c r="L35" s="175"/>
      <c r="M35" s="175"/>
      <c r="N35" s="175"/>
      <c r="O35" s="23"/>
      <c r="P35" s="23"/>
      <c r="Q35" s="23"/>
      <c r="R35" s="23"/>
      <c r="S35" s="23"/>
    </row>
    <row r="36" spans="1:19" ht="20.25" customHeight="1" x14ac:dyDescent="0.45">
      <c r="A36" s="23"/>
      <c r="B36" s="23"/>
      <c r="C36" s="180"/>
      <c r="D36" s="175" t="s">
        <v>444</v>
      </c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23"/>
      <c r="P36" s="23"/>
      <c r="Q36" s="23"/>
      <c r="R36" s="23"/>
      <c r="S36" s="23"/>
    </row>
    <row r="37" spans="1:19" ht="20.25" customHeight="1" x14ac:dyDescent="0.45">
      <c r="A37" s="23"/>
      <c r="B37" s="23"/>
      <c r="C37" s="180"/>
      <c r="D37" s="175"/>
      <c r="E37" s="175" t="s">
        <v>445</v>
      </c>
      <c r="F37" s="175"/>
      <c r="G37" s="175"/>
      <c r="H37" s="175"/>
      <c r="I37" s="175"/>
      <c r="J37" s="175"/>
      <c r="K37" s="175"/>
      <c r="L37" s="175"/>
      <c r="M37" s="175"/>
      <c r="N37" s="175"/>
      <c r="O37" s="23"/>
      <c r="P37" s="23"/>
      <c r="Q37" s="23"/>
      <c r="R37" s="23"/>
      <c r="S37" s="23"/>
    </row>
    <row r="38" spans="1:19" ht="20.25" customHeight="1" x14ac:dyDescent="0.45">
      <c r="A38" s="23"/>
      <c r="B38" s="23"/>
      <c r="C38" s="180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23"/>
      <c r="P38" s="23"/>
      <c r="Q38" s="23"/>
      <c r="R38" s="23"/>
      <c r="S38" s="23"/>
    </row>
    <row r="39" spans="1:19" ht="20.25" customHeight="1" x14ac:dyDescent="0.45">
      <c r="A39" s="23"/>
      <c r="B39" s="23"/>
      <c r="C39" s="180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23"/>
      <c r="P39" s="23"/>
      <c r="Q39" s="23"/>
      <c r="R39" s="23"/>
      <c r="S39" s="23"/>
    </row>
    <row r="40" spans="1:19" ht="20.25" customHeight="1" x14ac:dyDescent="0.45">
      <c r="A40" s="23"/>
      <c r="B40" s="23"/>
      <c r="C40" s="180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23"/>
      <c r="P40" s="23"/>
      <c r="Q40" s="23"/>
      <c r="R40" s="23"/>
      <c r="S40" s="23"/>
    </row>
    <row r="41" spans="1:19" ht="20.25" customHeight="1" x14ac:dyDescent="0.45">
      <c r="A41" s="23"/>
      <c r="B41" s="23"/>
      <c r="C41" s="180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23"/>
      <c r="P41" s="23"/>
      <c r="Q41" s="23"/>
      <c r="R41" s="23"/>
      <c r="S41" s="23"/>
    </row>
    <row r="42" spans="1:19" ht="20.25" customHeight="1" x14ac:dyDescent="0.45">
      <c r="A42" s="23"/>
      <c r="B42" s="23"/>
      <c r="C42" s="209" t="s">
        <v>60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</row>
    <row r="43" spans="1:19" ht="20.25" customHeight="1" x14ac:dyDescent="0.45">
      <c r="A43" s="23"/>
      <c r="B43" s="23"/>
      <c r="C43" s="180" t="s">
        <v>465</v>
      </c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23"/>
      <c r="P43" s="23"/>
      <c r="Q43" s="23"/>
      <c r="R43" s="23"/>
      <c r="S43" s="23"/>
    </row>
    <row r="44" spans="1:19" ht="20.25" customHeight="1" x14ac:dyDescent="0.45">
      <c r="A44" s="23"/>
      <c r="B44" s="23"/>
      <c r="C44" s="180"/>
      <c r="D44" s="175" t="s">
        <v>572</v>
      </c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23"/>
      <c r="P44" s="23"/>
      <c r="Q44" s="23"/>
      <c r="R44" s="23"/>
      <c r="S44" s="23"/>
    </row>
    <row r="45" spans="1:19" ht="30.75" customHeight="1" x14ac:dyDescent="0.45">
      <c r="A45" s="23"/>
      <c r="B45" s="23"/>
      <c r="C45" s="180"/>
      <c r="E45" s="726" t="s">
        <v>60</v>
      </c>
      <c r="F45" s="726"/>
      <c r="G45" s="727"/>
      <c r="H45" s="726" t="s">
        <v>446</v>
      </c>
      <c r="I45" s="726"/>
      <c r="J45" s="726"/>
      <c r="K45" s="733" t="s">
        <v>447</v>
      </c>
      <c r="L45" s="726"/>
      <c r="M45" s="726"/>
      <c r="N45" s="175"/>
      <c r="O45" s="23"/>
      <c r="P45" s="23"/>
      <c r="Q45" s="23"/>
      <c r="R45" s="23"/>
      <c r="S45" s="23"/>
    </row>
    <row r="46" spans="1:19" ht="23.25" customHeight="1" x14ac:dyDescent="0.45">
      <c r="A46" s="23"/>
      <c r="B46" s="23"/>
      <c r="C46" s="180"/>
      <c r="E46" s="728" t="str">
        <f>IF(เกณฑ์!G10="","",เกณฑ์!G10)</f>
        <v>0</v>
      </c>
      <c r="F46" s="728"/>
      <c r="G46" s="728"/>
      <c r="H46" s="730" t="str">
        <f>IF(เกณฑ์!F10="","",เกณฑ์!F10)</f>
        <v>ต่ำกว่าเกณฑ์</v>
      </c>
      <c r="I46" s="730"/>
      <c r="J46" s="730"/>
      <c r="K46" s="728" t="str">
        <f>IF(เกณฑ์!C10="","",เกณฑ์!C10&amp;" - "&amp;เกณฑ์!E10)</f>
        <v>0 - 49</v>
      </c>
      <c r="L46" s="728"/>
      <c r="M46" s="728"/>
      <c r="N46" s="175"/>
      <c r="O46" s="23"/>
      <c r="P46" s="23"/>
      <c r="Q46" s="23"/>
      <c r="R46" s="23"/>
      <c r="S46" s="23"/>
    </row>
    <row r="47" spans="1:19" ht="23.25" customHeight="1" x14ac:dyDescent="0.45">
      <c r="A47" s="23"/>
      <c r="B47" s="23"/>
      <c r="C47" s="180"/>
      <c r="E47" s="723" t="str">
        <f>IF(เกณฑ์!G11="","",เกณฑ์!G11)</f>
        <v>1</v>
      </c>
      <c r="F47" s="723"/>
      <c r="G47" s="723"/>
      <c r="H47" s="731" t="str">
        <f>IF(เกณฑ์!F11="","",เกณฑ์!F11)</f>
        <v>ผ่านเกณฑ์ขั้นต่ำ</v>
      </c>
      <c r="I47" s="731"/>
      <c r="J47" s="731"/>
      <c r="K47" s="723" t="str">
        <f>IF(เกณฑ์!C11="","",เกณฑ์!C11&amp;" - "&amp;เกณฑ์!E11)</f>
        <v>50 - 54</v>
      </c>
      <c r="L47" s="723"/>
      <c r="M47" s="723"/>
      <c r="N47" s="175"/>
      <c r="O47" s="23"/>
      <c r="P47" s="23"/>
      <c r="Q47" s="23"/>
      <c r="R47" s="23"/>
      <c r="S47" s="23"/>
    </row>
    <row r="48" spans="1:19" ht="23.25" customHeight="1" x14ac:dyDescent="0.45">
      <c r="A48" s="23"/>
      <c r="B48" s="23"/>
      <c r="C48" s="180"/>
      <c r="E48" s="723" t="str">
        <f>IF(เกณฑ์!G12="","",เกณฑ์!G12)</f>
        <v>1.5</v>
      </c>
      <c r="F48" s="723"/>
      <c r="G48" s="723"/>
      <c r="H48" s="731" t="str">
        <f>IF(เกณฑ์!F12="","",เกณฑ์!F12)</f>
        <v>พอใช้</v>
      </c>
      <c r="I48" s="731"/>
      <c r="J48" s="731"/>
      <c r="K48" s="723" t="str">
        <f>IF(เกณฑ์!C12="","",เกณฑ์!C12&amp;" - "&amp;เกณฑ์!E12)</f>
        <v>55 - 59</v>
      </c>
      <c r="L48" s="723"/>
      <c r="M48" s="723"/>
      <c r="N48" s="175"/>
      <c r="O48" s="23"/>
      <c r="P48" s="23"/>
      <c r="Q48" s="23"/>
      <c r="R48" s="23"/>
      <c r="S48" s="23"/>
    </row>
    <row r="49" spans="1:19" ht="23.25" customHeight="1" x14ac:dyDescent="0.45">
      <c r="A49" s="23"/>
      <c r="B49" s="23"/>
      <c r="C49" s="180"/>
      <c r="E49" s="723" t="str">
        <f>IF(เกณฑ์!G13="","",เกณฑ์!G13)</f>
        <v>2</v>
      </c>
      <c r="F49" s="723"/>
      <c r="G49" s="723"/>
      <c r="H49" s="731" t="str">
        <f>IF(เกณฑ์!F13="","",เกณฑ์!F13)</f>
        <v>ปานกลาง</v>
      </c>
      <c r="I49" s="731"/>
      <c r="J49" s="731"/>
      <c r="K49" s="723" t="str">
        <f>IF(เกณฑ์!C13="","",เกณฑ์!C13&amp;" - "&amp;เกณฑ์!E13)</f>
        <v>60 - 64</v>
      </c>
      <c r="L49" s="723"/>
      <c r="M49" s="723"/>
      <c r="N49" s="175"/>
      <c r="O49" s="23"/>
      <c r="P49" s="23"/>
      <c r="Q49" s="23"/>
      <c r="R49" s="23"/>
      <c r="S49" s="23"/>
    </row>
    <row r="50" spans="1:19" ht="23.25" customHeight="1" x14ac:dyDescent="0.45">
      <c r="A50" s="23"/>
      <c r="B50" s="23"/>
      <c r="C50" s="180"/>
      <c r="E50" s="723" t="str">
        <f>IF(เกณฑ์!G14="","",เกณฑ์!G14)</f>
        <v>2.5</v>
      </c>
      <c r="F50" s="723"/>
      <c r="G50" s="723"/>
      <c r="H50" s="731" t="str">
        <f>IF(เกณฑ์!F14="","",เกณฑ์!F14)</f>
        <v>ค่อนข้างดี</v>
      </c>
      <c r="I50" s="731"/>
      <c r="J50" s="731"/>
      <c r="K50" s="723" t="str">
        <f>IF(เกณฑ์!C14="","",เกณฑ์!C14&amp;" - "&amp;เกณฑ์!E14)</f>
        <v>65 - 69</v>
      </c>
      <c r="L50" s="723"/>
      <c r="M50" s="723"/>
      <c r="N50" s="175"/>
      <c r="O50" s="23"/>
      <c r="P50" s="23"/>
      <c r="Q50" s="23"/>
      <c r="R50" s="23"/>
      <c r="S50" s="23"/>
    </row>
    <row r="51" spans="1:19" ht="23.25" customHeight="1" x14ac:dyDescent="0.45">
      <c r="A51" s="23"/>
      <c r="B51" s="23"/>
      <c r="C51" s="180"/>
      <c r="E51" s="723" t="str">
        <f>IF(เกณฑ์!G15="","",เกณฑ์!G15)</f>
        <v>3</v>
      </c>
      <c r="F51" s="723"/>
      <c r="G51" s="723"/>
      <c r="H51" s="731" t="str">
        <f>IF(เกณฑ์!F15="","",เกณฑ์!F15)</f>
        <v>ดี</v>
      </c>
      <c r="I51" s="731"/>
      <c r="J51" s="731"/>
      <c r="K51" s="723" t="str">
        <f>IF(เกณฑ์!C15="","",เกณฑ์!C15&amp;" - "&amp;เกณฑ์!E15)</f>
        <v>70 - 74</v>
      </c>
      <c r="L51" s="723"/>
      <c r="M51" s="723"/>
      <c r="N51" s="175"/>
      <c r="O51" s="23"/>
      <c r="P51" s="23"/>
      <c r="Q51" s="23"/>
      <c r="R51" s="23"/>
      <c r="S51" s="23"/>
    </row>
    <row r="52" spans="1:19" ht="23.25" customHeight="1" x14ac:dyDescent="0.45">
      <c r="A52" s="23"/>
      <c r="B52" s="23"/>
      <c r="C52" s="180"/>
      <c r="E52" s="723" t="str">
        <f>IF(เกณฑ์!G16="","",เกณฑ์!G16)</f>
        <v>3.5</v>
      </c>
      <c r="F52" s="723"/>
      <c r="G52" s="723"/>
      <c r="H52" s="731" t="str">
        <f>IF(เกณฑ์!F16="","",เกณฑ์!F16)</f>
        <v>ดีมาก</v>
      </c>
      <c r="I52" s="731"/>
      <c r="J52" s="731"/>
      <c r="K52" s="723" t="str">
        <f>IF(เกณฑ์!C16="","",เกณฑ์!C16&amp;" - "&amp;เกณฑ์!E16)</f>
        <v>75 - 79</v>
      </c>
      <c r="L52" s="723"/>
      <c r="M52" s="723"/>
      <c r="N52" s="175"/>
      <c r="O52" s="23"/>
      <c r="P52" s="23"/>
      <c r="Q52" s="23"/>
      <c r="R52" s="23"/>
      <c r="S52" s="23"/>
    </row>
    <row r="53" spans="1:19" ht="23.25" customHeight="1" x14ac:dyDescent="0.45">
      <c r="A53" s="23"/>
      <c r="B53" s="23"/>
      <c r="C53" s="180"/>
      <c r="E53" s="729" t="str">
        <f>IF(เกณฑ์!G17="","",เกณฑ์!G17)</f>
        <v>4</v>
      </c>
      <c r="F53" s="729"/>
      <c r="G53" s="729"/>
      <c r="H53" s="732" t="str">
        <f>IF(เกณฑ์!F17="","",เกณฑ์!F17)</f>
        <v>ดีเยี่ยม</v>
      </c>
      <c r="I53" s="732"/>
      <c r="J53" s="732"/>
      <c r="K53" s="729" t="str">
        <f>IF(เกณฑ์!C17="","",เกณฑ์!C17&amp;" - "&amp;เกณฑ์!E17)</f>
        <v>80 - 100</v>
      </c>
      <c r="L53" s="729"/>
      <c r="M53" s="729"/>
      <c r="N53" s="175"/>
      <c r="O53" s="23"/>
      <c r="P53" s="23"/>
      <c r="Q53" s="23"/>
      <c r="R53" s="23"/>
      <c r="S53" s="23"/>
    </row>
    <row r="54" spans="1:19" ht="23.25" customHeight="1" x14ac:dyDescent="0.45">
      <c r="A54" s="23"/>
      <c r="B54" s="23"/>
      <c r="C54" s="180"/>
      <c r="D54" s="175" t="s">
        <v>467</v>
      </c>
      <c r="E54" s="175"/>
      <c r="F54" s="175"/>
      <c r="G54" s="175"/>
      <c r="H54" s="175"/>
      <c r="I54" s="175"/>
      <c r="J54" s="175"/>
      <c r="K54" s="175"/>
      <c r="L54" s="175"/>
      <c r="M54" s="175"/>
      <c r="N54" s="175"/>
      <c r="O54" s="23"/>
      <c r="P54" s="23"/>
      <c r="Q54" s="23"/>
      <c r="R54" s="23"/>
      <c r="S54" s="23"/>
    </row>
    <row r="55" spans="1:19" ht="20.25" customHeight="1" x14ac:dyDescent="0.45">
      <c r="A55" s="23"/>
      <c r="B55" s="23"/>
      <c r="C55" s="180" t="s">
        <v>456</v>
      </c>
      <c r="D55" s="175"/>
      <c r="E55" s="175"/>
      <c r="F55" s="175"/>
      <c r="G55" s="175"/>
      <c r="H55" s="175"/>
      <c r="I55" s="175"/>
      <c r="J55" s="175"/>
      <c r="K55" s="175"/>
      <c r="L55" s="175"/>
      <c r="M55" s="175"/>
      <c r="N55" s="175"/>
      <c r="O55" s="23"/>
      <c r="P55" s="23"/>
      <c r="Q55" s="23"/>
      <c r="R55" s="23"/>
      <c r="S55" s="23"/>
    </row>
    <row r="56" spans="1:19" ht="20.25" customHeight="1" x14ac:dyDescent="0.45">
      <c r="A56" s="23"/>
      <c r="B56" s="23"/>
      <c r="C56" s="180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23"/>
      <c r="P56" s="23"/>
      <c r="Q56" s="23"/>
      <c r="R56" s="23"/>
      <c r="S56" s="23"/>
    </row>
    <row r="57" spans="1:19" ht="31.5" customHeight="1" x14ac:dyDescent="0.45">
      <c r="A57" s="23"/>
      <c r="B57" s="23"/>
      <c r="C57" s="180"/>
      <c r="D57" s="175"/>
      <c r="E57" s="734" t="s">
        <v>77</v>
      </c>
      <c r="F57" s="734"/>
      <c r="G57" s="734"/>
      <c r="H57" s="734"/>
      <c r="I57" s="734" t="s">
        <v>457</v>
      </c>
      <c r="J57" s="734"/>
      <c r="K57" s="734"/>
      <c r="L57" s="734"/>
      <c r="M57" s="734"/>
      <c r="N57" s="175"/>
      <c r="O57" s="23"/>
      <c r="P57" s="23"/>
      <c r="Q57" s="23"/>
      <c r="R57" s="23"/>
      <c r="S57" s="23"/>
    </row>
    <row r="58" spans="1:19" ht="20.25" customHeight="1" x14ac:dyDescent="0.45">
      <c r="A58" s="23"/>
      <c r="B58" s="23"/>
      <c r="C58" s="180"/>
      <c r="D58" s="175"/>
      <c r="E58" s="735" t="s">
        <v>85</v>
      </c>
      <c r="F58" s="735"/>
      <c r="G58" s="735"/>
      <c r="H58" s="735"/>
      <c r="I58" s="738" t="s">
        <v>527</v>
      </c>
      <c r="J58" s="738"/>
      <c r="K58" s="738"/>
      <c r="L58" s="738"/>
      <c r="M58" s="738"/>
      <c r="N58" s="175"/>
      <c r="O58" s="23"/>
      <c r="P58" s="23"/>
      <c r="Q58" s="23"/>
      <c r="R58" s="23"/>
      <c r="S58" s="23"/>
    </row>
    <row r="59" spans="1:19" ht="20.25" customHeight="1" x14ac:dyDescent="0.45">
      <c r="A59" s="23"/>
      <c r="B59" s="23"/>
      <c r="C59" s="180"/>
      <c r="D59" s="175"/>
      <c r="E59" s="736" t="s">
        <v>86</v>
      </c>
      <c r="F59" s="736"/>
      <c r="G59" s="736"/>
      <c r="H59" s="736"/>
      <c r="I59" s="739" t="s">
        <v>527</v>
      </c>
      <c r="J59" s="739"/>
      <c r="K59" s="739"/>
      <c r="L59" s="739"/>
      <c r="M59" s="739"/>
      <c r="N59" s="175"/>
      <c r="O59" s="23"/>
      <c r="P59" s="23"/>
      <c r="Q59" s="23"/>
      <c r="R59" s="23"/>
      <c r="S59" s="23"/>
    </row>
    <row r="60" spans="1:19" ht="20.25" customHeight="1" x14ac:dyDescent="0.45">
      <c r="A60" s="23"/>
      <c r="B60" s="23"/>
      <c r="C60" s="180"/>
      <c r="D60" s="175"/>
      <c r="E60" s="736" t="s">
        <v>87</v>
      </c>
      <c r="F60" s="736"/>
      <c r="G60" s="736"/>
      <c r="H60" s="736"/>
      <c r="I60" s="739" t="s">
        <v>527</v>
      </c>
      <c r="J60" s="739"/>
      <c r="K60" s="739"/>
      <c r="L60" s="739"/>
      <c r="M60" s="739"/>
      <c r="N60" s="175"/>
      <c r="O60" s="23"/>
      <c r="P60" s="23"/>
      <c r="Q60" s="23"/>
      <c r="R60" s="23"/>
      <c r="S60" s="23"/>
    </row>
    <row r="61" spans="1:19" ht="20.25" customHeight="1" x14ac:dyDescent="0.45">
      <c r="A61" s="23"/>
      <c r="B61" s="23"/>
      <c r="C61" s="180"/>
      <c r="D61" s="175"/>
      <c r="E61" s="736" t="s">
        <v>88</v>
      </c>
      <c r="F61" s="736"/>
      <c r="G61" s="736"/>
      <c r="H61" s="736"/>
      <c r="I61" s="739" t="s">
        <v>527</v>
      </c>
      <c r="J61" s="739"/>
      <c r="K61" s="739"/>
      <c r="L61" s="739"/>
      <c r="M61" s="739"/>
      <c r="N61" s="175"/>
      <c r="O61" s="23"/>
      <c r="P61" s="23"/>
      <c r="Q61" s="23"/>
      <c r="R61" s="23"/>
      <c r="S61" s="23"/>
    </row>
    <row r="62" spans="1:19" ht="20.25" customHeight="1" x14ac:dyDescent="0.45">
      <c r="A62" s="23"/>
      <c r="B62" s="23"/>
      <c r="C62" s="180"/>
      <c r="D62" s="175"/>
      <c r="E62" s="736" t="s">
        <v>89</v>
      </c>
      <c r="F62" s="736"/>
      <c r="G62" s="736"/>
      <c r="H62" s="736"/>
      <c r="I62" s="739" t="s">
        <v>528</v>
      </c>
      <c r="J62" s="739"/>
      <c r="K62" s="739"/>
      <c r="L62" s="739"/>
      <c r="M62" s="739"/>
      <c r="N62" s="175"/>
      <c r="O62" s="23"/>
      <c r="P62" s="23"/>
      <c r="Q62" s="23"/>
      <c r="R62" s="23"/>
      <c r="S62" s="23"/>
    </row>
    <row r="63" spans="1:19" ht="20.25" customHeight="1" x14ac:dyDescent="0.45">
      <c r="A63" s="23"/>
      <c r="B63" s="23"/>
      <c r="C63" s="180"/>
      <c r="D63" s="175"/>
      <c r="E63" s="736" t="s">
        <v>90</v>
      </c>
      <c r="F63" s="736"/>
      <c r="G63" s="736"/>
      <c r="H63" s="736"/>
      <c r="I63" s="739" t="s">
        <v>528</v>
      </c>
      <c r="J63" s="739"/>
      <c r="K63" s="739"/>
      <c r="L63" s="739"/>
      <c r="M63" s="739"/>
      <c r="N63" s="175"/>
      <c r="O63" s="23"/>
      <c r="P63" s="23"/>
      <c r="Q63" s="23"/>
      <c r="R63" s="23"/>
      <c r="S63" s="23"/>
    </row>
    <row r="64" spans="1:19" ht="20.25" customHeight="1" x14ac:dyDescent="0.45">
      <c r="A64" s="23"/>
      <c r="B64" s="23"/>
      <c r="C64" s="180"/>
      <c r="D64" s="175"/>
      <c r="E64" s="736" t="s">
        <v>91</v>
      </c>
      <c r="F64" s="736"/>
      <c r="G64" s="736"/>
      <c r="H64" s="736"/>
      <c r="I64" s="739" t="s">
        <v>528</v>
      </c>
      <c r="J64" s="739"/>
      <c r="K64" s="739"/>
      <c r="L64" s="739"/>
      <c r="M64" s="739"/>
      <c r="N64" s="175"/>
      <c r="O64" s="23"/>
      <c r="P64" s="23"/>
      <c r="Q64" s="23"/>
      <c r="R64" s="23"/>
      <c r="S64" s="23"/>
    </row>
    <row r="65" spans="1:19" ht="20.25" customHeight="1" x14ac:dyDescent="0.45">
      <c r="A65" s="23"/>
      <c r="B65" s="23"/>
      <c r="C65" s="180"/>
      <c r="D65" s="175"/>
      <c r="E65" s="737" t="s">
        <v>92</v>
      </c>
      <c r="F65" s="737"/>
      <c r="G65" s="737"/>
      <c r="H65" s="737"/>
      <c r="I65" s="740" t="s">
        <v>527</v>
      </c>
      <c r="J65" s="741"/>
      <c r="K65" s="741"/>
      <c r="L65" s="741"/>
      <c r="M65" s="742"/>
      <c r="N65" s="175"/>
      <c r="O65" s="23"/>
      <c r="P65" s="23"/>
      <c r="Q65" s="23"/>
      <c r="R65" s="23"/>
      <c r="S65" s="23"/>
    </row>
    <row r="66" spans="1:19" ht="20.25" customHeight="1" x14ac:dyDescent="0.45">
      <c r="A66" s="23"/>
      <c r="B66" s="23"/>
      <c r="C66" s="180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23"/>
      <c r="P66" s="23"/>
      <c r="Q66" s="23"/>
      <c r="R66" s="23"/>
      <c r="S66" s="23"/>
    </row>
    <row r="67" spans="1:19" ht="20.25" customHeight="1" x14ac:dyDescent="0.45">
      <c r="A67" s="23"/>
      <c r="B67" s="23"/>
      <c r="C67" s="209" t="s">
        <v>470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ht="20.25" customHeight="1" x14ac:dyDescent="0.45">
      <c r="A68" s="23"/>
      <c r="B68" s="23"/>
      <c r="C68" s="180" t="s">
        <v>464</v>
      </c>
      <c r="D68" s="175"/>
      <c r="E68" s="175"/>
      <c r="F68" s="175"/>
      <c r="G68" s="175"/>
      <c r="H68" s="175"/>
      <c r="I68" s="175"/>
      <c r="J68" s="175"/>
      <c r="K68" s="175"/>
      <c r="L68" s="175"/>
      <c r="M68" s="175"/>
      <c r="N68" s="175"/>
      <c r="O68" s="23"/>
      <c r="P68" s="23"/>
      <c r="Q68" s="23"/>
      <c r="R68" s="23"/>
      <c r="S68" s="23"/>
    </row>
    <row r="69" spans="1:19" ht="20.25" customHeight="1" x14ac:dyDescent="0.45">
      <c r="A69" s="23"/>
      <c r="B69" s="23"/>
      <c r="C69" s="180"/>
      <c r="D69" s="175" t="s">
        <v>458</v>
      </c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23"/>
      <c r="P69" s="23"/>
      <c r="Q69" s="23"/>
      <c r="R69" s="23"/>
      <c r="S69" s="23"/>
    </row>
    <row r="70" spans="1:19" ht="20.25" customHeight="1" x14ac:dyDescent="0.45">
      <c r="A70" s="23"/>
      <c r="B70" s="23"/>
      <c r="C70" s="180"/>
      <c r="D70" s="175"/>
      <c r="E70" s="175" t="s">
        <v>459</v>
      </c>
      <c r="F70" s="175"/>
      <c r="G70" s="175"/>
      <c r="H70" s="175"/>
      <c r="I70" s="175"/>
      <c r="J70" s="175"/>
      <c r="K70" s="175"/>
      <c r="L70" s="175"/>
      <c r="M70" s="175"/>
      <c r="N70" s="175"/>
      <c r="O70" s="23"/>
      <c r="P70" s="23"/>
      <c r="Q70" s="23"/>
      <c r="R70" s="23"/>
      <c r="S70" s="23"/>
    </row>
    <row r="71" spans="1:19" ht="21" customHeight="1" x14ac:dyDescent="0.45">
      <c r="A71" s="23"/>
      <c r="B71" s="23"/>
      <c r="C71" s="180"/>
      <c r="D71" s="175"/>
      <c r="E71" s="175" t="s">
        <v>460</v>
      </c>
      <c r="F71" s="175"/>
      <c r="G71" s="175"/>
      <c r="H71" s="175"/>
      <c r="I71" s="175"/>
      <c r="J71" s="175"/>
      <c r="K71" s="175"/>
      <c r="L71" s="175"/>
      <c r="M71" s="175"/>
      <c r="N71" s="175"/>
      <c r="O71" s="23"/>
      <c r="P71" s="23"/>
      <c r="Q71" s="23"/>
      <c r="R71" s="23"/>
      <c r="S71" s="23"/>
    </row>
    <row r="72" spans="1:19" ht="7.5" customHeight="1" x14ac:dyDescent="0.45">
      <c r="A72" s="23"/>
      <c r="B72" s="23"/>
      <c r="C72" s="180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23"/>
      <c r="P72" s="23"/>
      <c r="Q72" s="23"/>
      <c r="R72" s="23"/>
      <c r="S72" s="23"/>
    </row>
    <row r="73" spans="1:19" ht="31.5" customHeight="1" x14ac:dyDescent="0.45">
      <c r="A73" s="23"/>
      <c r="B73" s="23"/>
      <c r="C73" s="180"/>
      <c r="D73" s="175"/>
      <c r="E73" s="743" t="s">
        <v>461</v>
      </c>
      <c r="F73" s="743"/>
      <c r="G73" s="743"/>
      <c r="H73" s="743" t="s">
        <v>446</v>
      </c>
      <c r="I73" s="743"/>
      <c r="J73" s="743"/>
      <c r="K73" s="743" t="s">
        <v>447</v>
      </c>
      <c r="L73" s="743"/>
      <c r="M73" s="743"/>
      <c r="N73" s="175"/>
      <c r="O73" s="23"/>
      <c r="P73" s="23"/>
      <c r="Q73" s="23"/>
      <c r="R73" s="23"/>
      <c r="S73" s="23"/>
    </row>
    <row r="74" spans="1:19" ht="20.25" customHeight="1" x14ac:dyDescent="0.45">
      <c r="A74" s="23"/>
      <c r="B74" s="23"/>
      <c r="C74" s="180"/>
      <c r="D74" s="175"/>
      <c r="E74" s="745">
        <f>เกณฑ์!N6</f>
        <v>0</v>
      </c>
      <c r="F74" s="746"/>
      <c r="G74" s="746"/>
      <c r="H74" s="736" t="str">
        <f>เกณฑ์!M6</f>
        <v>ไม่ผ่าน</v>
      </c>
      <c r="I74" s="736"/>
      <c r="J74" s="736"/>
      <c r="K74" s="744" t="str">
        <f>เกณฑ์!J6&amp;" - "&amp;เกณฑ์!L6</f>
        <v>0 - 49</v>
      </c>
      <c r="L74" s="744"/>
      <c r="M74" s="744"/>
      <c r="N74" s="175"/>
      <c r="O74" s="23"/>
      <c r="P74" s="23"/>
      <c r="Q74" s="23"/>
      <c r="R74" s="23"/>
      <c r="S74" s="23"/>
    </row>
    <row r="75" spans="1:19" ht="20.25" customHeight="1" x14ac:dyDescent="0.45">
      <c r="A75" s="23"/>
      <c r="B75" s="23"/>
      <c r="C75" s="180"/>
      <c r="D75" s="175"/>
      <c r="E75" s="745">
        <f>เกณฑ์!N7</f>
        <v>1</v>
      </c>
      <c r="F75" s="746"/>
      <c r="G75" s="746"/>
      <c r="H75" s="736" t="str">
        <f>เกณฑ์!M7</f>
        <v>ผ่าน</v>
      </c>
      <c r="I75" s="736"/>
      <c r="J75" s="736"/>
      <c r="K75" s="744" t="str">
        <f>เกณฑ์!J7&amp;" - "&amp;เกณฑ์!L7</f>
        <v>50 - 64</v>
      </c>
      <c r="L75" s="744"/>
      <c r="M75" s="744"/>
      <c r="N75" s="175"/>
      <c r="O75" s="23"/>
      <c r="P75" s="23"/>
      <c r="Q75" s="23"/>
      <c r="R75" s="23"/>
      <c r="S75" s="23"/>
    </row>
    <row r="76" spans="1:19" ht="20.25" customHeight="1" x14ac:dyDescent="0.45">
      <c r="A76" s="23"/>
      <c r="B76" s="23"/>
      <c r="C76" s="180"/>
      <c r="D76" s="175"/>
      <c r="E76" s="745">
        <f>เกณฑ์!N8</f>
        <v>2</v>
      </c>
      <c r="F76" s="746"/>
      <c r="G76" s="746"/>
      <c r="H76" s="736" t="str">
        <f>เกณฑ์!M8</f>
        <v>ดี</v>
      </c>
      <c r="I76" s="736"/>
      <c r="J76" s="736"/>
      <c r="K76" s="744" t="str">
        <f>เกณฑ์!J8&amp;" - "&amp;เกณฑ์!L8</f>
        <v>65 - 79</v>
      </c>
      <c r="L76" s="744"/>
      <c r="M76" s="744"/>
      <c r="N76" s="175"/>
      <c r="O76" s="23"/>
      <c r="P76" s="23"/>
      <c r="Q76" s="23"/>
      <c r="R76" s="23"/>
      <c r="S76" s="23"/>
    </row>
    <row r="77" spans="1:19" ht="20.25" customHeight="1" x14ac:dyDescent="0.45">
      <c r="A77" s="23"/>
      <c r="B77" s="23"/>
      <c r="C77" s="180"/>
      <c r="D77" s="175"/>
      <c r="E77" s="747">
        <f>เกณฑ์!N9</f>
        <v>3</v>
      </c>
      <c r="F77" s="748"/>
      <c r="G77" s="748"/>
      <c r="H77" s="737" t="str">
        <f>เกณฑ์!M9</f>
        <v>ดีเยี่ยม</v>
      </c>
      <c r="I77" s="737"/>
      <c r="J77" s="737"/>
      <c r="K77" s="749" t="str">
        <f>เกณฑ์!J9&amp;" - "&amp;เกณฑ์!L9</f>
        <v>80 - 100</v>
      </c>
      <c r="L77" s="749"/>
      <c r="M77" s="749"/>
      <c r="N77" s="175"/>
      <c r="O77" s="23"/>
      <c r="P77" s="23"/>
      <c r="Q77" s="23"/>
      <c r="R77" s="23"/>
      <c r="S77" s="23"/>
    </row>
    <row r="78" spans="1:19" ht="20.25" customHeight="1" x14ac:dyDescent="0.45">
      <c r="A78" s="23"/>
      <c r="B78" s="23"/>
      <c r="C78" s="180"/>
      <c r="D78" s="175" t="s">
        <v>466</v>
      </c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23"/>
      <c r="P78" s="23"/>
      <c r="Q78" s="23"/>
      <c r="R78" s="23"/>
      <c r="S78" s="23"/>
    </row>
    <row r="79" spans="1:19" ht="20.25" customHeight="1" x14ac:dyDescent="0.45">
      <c r="A79" s="23"/>
      <c r="B79" s="23"/>
      <c r="C79" s="180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23"/>
      <c r="P79" s="23"/>
      <c r="Q79" s="23"/>
      <c r="R79" s="23"/>
      <c r="S79" s="23"/>
    </row>
    <row r="80" spans="1:19" ht="18.75" customHeight="1" x14ac:dyDescent="0.4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1:19" s="16" customFormat="1" ht="18.75" customHeight="1" x14ac:dyDescent="0.4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1:19" s="16" customFormat="1" ht="18.75" customHeight="1" x14ac:dyDescent="0.4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1:19" s="16" customFormat="1" ht="18.75" customHeight="1" x14ac:dyDescent="0.4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1:19" s="16" customFormat="1" ht="18.75" customHeight="1" x14ac:dyDescent="0.4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1:19" s="16" customFormat="1" ht="18.75" customHeight="1" x14ac:dyDescent="0.4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1:19" s="16" customFormat="1" ht="18.75" customHeight="1" x14ac:dyDescent="0.4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1:19" ht="20.25" customHeight="1" x14ac:dyDescent="0.4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1:19" ht="20.25" customHeight="1" x14ac:dyDescent="0.4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19" ht="20.25" customHeight="1" x14ac:dyDescent="0.45"/>
    <row r="90" spans="1:19" ht="20.25" customHeight="1" x14ac:dyDescent="0.45"/>
    <row r="91" spans="1:19" ht="20.25" customHeight="1" x14ac:dyDescent="0.45"/>
    <row r="92" spans="1:19" ht="20.25" customHeight="1" x14ac:dyDescent="0.45"/>
  </sheetData>
  <sheetProtection password="CCE8" sheet="1" objects="1" scenarios="1" formatCells="0" selectLockedCells="1"/>
  <mergeCells count="62">
    <mergeCell ref="E76:G76"/>
    <mergeCell ref="E77:G77"/>
    <mergeCell ref="K76:M76"/>
    <mergeCell ref="K77:M77"/>
    <mergeCell ref="H74:J74"/>
    <mergeCell ref="H75:J75"/>
    <mergeCell ref="H76:J76"/>
    <mergeCell ref="H77:J77"/>
    <mergeCell ref="E73:G73"/>
    <mergeCell ref="H73:J73"/>
    <mergeCell ref="K73:M73"/>
    <mergeCell ref="K74:M74"/>
    <mergeCell ref="K75:M75"/>
    <mergeCell ref="E74:G74"/>
    <mergeCell ref="E75:G75"/>
    <mergeCell ref="E64:H64"/>
    <mergeCell ref="E65:H65"/>
    <mergeCell ref="I57:M57"/>
    <mergeCell ref="I58:M58"/>
    <mergeCell ref="I59:M59"/>
    <mergeCell ref="I60:M60"/>
    <mergeCell ref="I61:M61"/>
    <mergeCell ref="I62:M62"/>
    <mergeCell ref="I63:M63"/>
    <mergeCell ref="I64:M64"/>
    <mergeCell ref="I65:M65"/>
    <mergeCell ref="E59:H59"/>
    <mergeCell ref="E60:H60"/>
    <mergeCell ref="E61:H61"/>
    <mergeCell ref="E62:H62"/>
    <mergeCell ref="E63:H63"/>
    <mergeCell ref="E51:G51"/>
    <mergeCell ref="E52:G52"/>
    <mergeCell ref="E53:G53"/>
    <mergeCell ref="E57:H57"/>
    <mergeCell ref="E58:H58"/>
    <mergeCell ref="K51:M51"/>
    <mergeCell ref="K52:M52"/>
    <mergeCell ref="K53:M53"/>
    <mergeCell ref="H45:J45"/>
    <mergeCell ref="H46:J46"/>
    <mergeCell ref="H47:J47"/>
    <mergeCell ref="H48:J48"/>
    <mergeCell ref="H49:J49"/>
    <mergeCell ref="H50:J50"/>
    <mergeCell ref="H51:J51"/>
    <mergeCell ref="H52:J52"/>
    <mergeCell ref="H53:J53"/>
    <mergeCell ref="K45:M45"/>
    <mergeCell ref="K46:M46"/>
    <mergeCell ref="K47:M47"/>
    <mergeCell ref="K48:M48"/>
    <mergeCell ref="K49:M49"/>
    <mergeCell ref="K50:M50"/>
    <mergeCell ref="E50:G50"/>
    <mergeCell ref="C2:N2"/>
    <mergeCell ref="C3:N3"/>
    <mergeCell ref="E45:G45"/>
    <mergeCell ref="E46:G46"/>
    <mergeCell ref="E47:G47"/>
    <mergeCell ref="E48:G48"/>
    <mergeCell ref="E49:G49"/>
  </mergeCells>
  <pageMargins left="0.51181102362204722" right="0.31496062992125984" top="0.55118110236220474" bottom="0.35433070866141736" header="0.31496062992125984" footer="0.31496062992125984"/>
  <pageSetup paperSize="9" orientation="portrait" blackAndWhite="1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106"/>
  <sheetViews>
    <sheetView showGridLines="0" showRowColHeaders="0" zoomScale="120" zoomScaleNormal="120" workbookViewId="0">
      <selection activeCell="D6" sqref="D6"/>
    </sheetView>
  </sheetViews>
  <sheetFormatPr defaultRowHeight="20.25" x14ac:dyDescent="0.4"/>
  <cols>
    <col min="1" max="1" width="5.7109375" style="210" customWidth="1"/>
    <col min="2" max="2" width="3.140625" style="210" customWidth="1"/>
    <col min="3" max="3" width="39.85546875" style="210" customWidth="1"/>
    <col min="4" max="4" width="62.140625" style="210" customWidth="1"/>
    <col min="5" max="5" width="1.140625" style="210" customWidth="1"/>
    <col min="6" max="16384" width="9.140625" style="210"/>
  </cols>
  <sheetData>
    <row r="1" spans="1:8" ht="42.75" customHeight="1" x14ac:dyDescent="0.4"/>
    <row r="2" spans="1:8" ht="9" customHeight="1" x14ac:dyDescent="0.4">
      <c r="A2" s="211"/>
      <c r="B2" s="211"/>
      <c r="C2" s="211"/>
      <c r="D2" s="211"/>
      <c r="E2" s="211"/>
      <c r="F2" s="211"/>
      <c r="G2" s="211"/>
      <c r="H2" s="211"/>
    </row>
    <row r="3" spans="1:8" ht="22.5" x14ac:dyDescent="0.45">
      <c r="A3" s="211"/>
      <c r="B3" s="211"/>
      <c r="C3" s="750" t="s">
        <v>146</v>
      </c>
      <c r="D3" s="750"/>
      <c r="E3" s="211"/>
      <c r="F3" s="211"/>
      <c r="G3" s="211"/>
      <c r="H3" s="211"/>
    </row>
    <row r="4" spans="1:8" ht="8.25" customHeight="1" x14ac:dyDescent="0.4">
      <c r="A4" s="211"/>
      <c r="B4" s="211"/>
      <c r="C4" s="212"/>
      <c r="D4" s="211"/>
      <c r="E4" s="211"/>
      <c r="F4" s="211"/>
      <c r="G4" s="211"/>
      <c r="H4" s="211"/>
    </row>
    <row r="5" spans="1:8" ht="18.75" customHeight="1" x14ac:dyDescent="0.45">
      <c r="A5" s="211"/>
      <c r="B5" s="211"/>
      <c r="C5" s="213" t="s">
        <v>147</v>
      </c>
      <c r="D5" s="214"/>
      <c r="E5" s="211"/>
      <c r="F5" s="211"/>
      <c r="G5" s="211"/>
      <c r="H5" s="211"/>
    </row>
    <row r="6" spans="1:8" ht="18.75" customHeight="1" x14ac:dyDescent="0.4">
      <c r="A6" s="211"/>
      <c r="B6" s="211"/>
      <c r="C6" s="215" t="s">
        <v>148</v>
      </c>
      <c r="D6" s="216" t="s">
        <v>149</v>
      </c>
      <c r="E6" s="211"/>
      <c r="F6" s="211"/>
      <c r="G6" s="211"/>
      <c r="H6" s="211"/>
    </row>
    <row r="7" spans="1:8" ht="18.75" customHeight="1" x14ac:dyDescent="0.4">
      <c r="A7" s="211"/>
      <c r="B7" s="211"/>
      <c r="C7" s="217" t="s">
        <v>150</v>
      </c>
      <c r="D7" s="218" t="s">
        <v>166</v>
      </c>
      <c r="E7" s="211"/>
      <c r="F7" s="211"/>
      <c r="G7" s="211"/>
      <c r="H7" s="211"/>
    </row>
    <row r="8" spans="1:8" ht="18.75" customHeight="1" x14ac:dyDescent="0.4">
      <c r="A8" s="211"/>
      <c r="B8" s="211"/>
      <c r="C8" s="219"/>
      <c r="D8" s="220" t="s">
        <v>167</v>
      </c>
      <c r="E8" s="211"/>
      <c r="F8" s="211"/>
      <c r="G8" s="211"/>
      <c r="H8" s="211"/>
    </row>
    <row r="9" spans="1:8" ht="18.75" customHeight="1" x14ac:dyDescent="0.4">
      <c r="A9" s="211"/>
      <c r="B9" s="211"/>
      <c r="C9" s="219"/>
      <c r="D9" s="220" t="s">
        <v>168</v>
      </c>
      <c r="E9" s="211"/>
      <c r="F9" s="211"/>
      <c r="G9" s="211"/>
      <c r="H9" s="211"/>
    </row>
    <row r="10" spans="1:8" ht="18.75" customHeight="1" x14ac:dyDescent="0.4">
      <c r="A10" s="211"/>
      <c r="B10" s="211"/>
      <c r="C10" s="221" t="s">
        <v>151</v>
      </c>
      <c r="D10" s="222" t="s">
        <v>153</v>
      </c>
      <c r="E10" s="211"/>
      <c r="F10" s="211"/>
      <c r="G10" s="211"/>
      <c r="H10" s="211"/>
    </row>
    <row r="11" spans="1:8" ht="18.75" customHeight="1" x14ac:dyDescent="0.4">
      <c r="A11" s="211"/>
      <c r="B11" s="211"/>
      <c r="C11" s="219"/>
      <c r="D11" s="223" t="s">
        <v>155</v>
      </c>
      <c r="E11" s="211"/>
      <c r="F11" s="211"/>
      <c r="G11" s="211"/>
      <c r="H11" s="211"/>
    </row>
    <row r="12" spans="1:8" ht="18.75" customHeight="1" x14ac:dyDescent="0.4">
      <c r="A12" s="211"/>
      <c r="B12" s="211"/>
      <c r="C12" s="219"/>
      <c r="D12" s="224" t="s">
        <v>152</v>
      </c>
      <c r="E12" s="211"/>
      <c r="F12" s="211"/>
      <c r="G12" s="211"/>
      <c r="H12" s="211"/>
    </row>
    <row r="13" spans="1:8" ht="18.75" customHeight="1" x14ac:dyDescent="0.4">
      <c r="A13" s="211"/>
      <c r="B13" s="211"/>
      <c r="C13" s="225" t="s">
        <v>154</v>
      </c>
      <c r="D13" s="226" t="s">
        <v>156</v>
      </c>
      <c r="E13" s="211"/>
      <c r="F13" s="211"/>
      <c r="G13" s="211"/>
      <c r="H13" s="211"/>
    </row>
    <row r="14" spans="1:8" ht="18.75" customHeight="1" x14ac:dyDescent="0.4">
      <c r="A14" s="211"/>
      <c r="B14" s="211"/>
      <c r="C14" s="219"/>
      <c r="D14" s="227" t="s">
        <v>157</v>
      </c>
      <c r="E14" s="211"/>
      <c r="F14" s="211"/>
      <c r="G14" s="211"/>
      <c r="H14" s="211"/>
    </row>
    <row r="15" spans="1:8" ht="18.75" customHeight="1" x14ac:dyDescent="0.4">
      <c r="A15" s="211"/>
      <c r="B15" s="211"/>
      <c r="C15" s="228"/>
      <c r="D15" s="229" t="s">
        <v>158</v>
      </c>
      <c r="E15" s="211"/>
      <c r="F15" s="211"/>
      <c r="G15" s="211"/>
      <c r="H15" s="211"/>
    </row>
    <row r="16" spans="1:8" ht="18.75" customHeight="1" x14ac:dyDescent="0.4">
      <c r="A16" s="211"/>
      <c r="B16" s="211"/>
      <c r="C16" s="219" t="s">
        <v>159</v>
      </c>
      <c r="D16" s="227" t="s">
        <v>162</v>
      </c>
      <c r="E16" s="211"/>
      <c r="F16" s="211"/>
      <c r="G16" s="211"/>
      <c r="H16" s="211"/>
    </row>
    <row r="17" spans="1:8" ht="18.75" customHeight="1" x14ac:dyDescent="0.4">
      <c r="A17" s="211"/>
      <c r="B17" s="211"/>
      <c r="C17" s="219"/>
      <c r="D17" s="227" t="s">
        <v>160</v>
      </c>
      <c r="E17" s="211"/>
      <c r="F17" s="211"/>
      <c r="G17" s="211"/>
      <c r="H17" s="211"/>
    </row>
    <row r="18" spans="1:8" ht="18.75" customHeight="1" x14ac:dyDescent="0.4">
      <c r="A18" s="211"/>
      <c r="B18" s="211"/>
      <c r="C18" s="228"/>
      <c r="D18" s="229" t="s">
        <v>161</v>
      </c>
      <c r="E18" s="211"/>
      <c r="F18" s="211"/>
      <c r="G18" s="211"/>
      <c r="H18" s="211"/>
    </row>
    <row r="19" spans="1:8" ht="17.25" customHeight="1" x14ac:dyDescent="0.4">
      <c r="A19" s="211"/>
      <c r="B19" s="211"/>
      <c r="C19" s="211"/>
      <c r="D19" s="211"/>
      <c r="E19" s="211"/>
      <c r="F19" s="211"/>
      <c r="G19" s="211"/>
      <c r="H19" s="211"/>
    </row>
    <row r="20" spans="1:8" ht="18.75" customHeight="1" x14ac:dyDescent="0.4">
      <c r="A20" s="211"/>
      <c r="B20" s="211"/>
      <c r="C20" s="230" t="s">
        <v>163</v>
      </c>
      <c r="D20" s="214"/>
      <c r="E20" s="211"/>
      <c r="F20" s="211"/>
      <c r="G20" s="211"/>
      <c r="H20" s="211"/>
    </row>
    <row r="21" spans="1:8" ht="18.75" customHeight="1" x14ac:dyDescent="0.4">
      <c r="A21" s="211"/>
      <c r="B21" s="211"/>
      <c r="C21" s="231" t="s">
        <v>148</v>
      </c>
      <c r="D21" s="231" t="s">
        <v>149</v>
      </c>
      <c r="E21" s="211"/>
      <c r="F21" s="211"/>
      <c r="G21" s="211"/>
      <c r="H21" s="211"/>
    </row>
    <row r="22" spans="1:8" ht="18.75" customHeight="1" x14ac:dyDescent="0.4">
      <c r="A22" s="211"/>
      <c r="B22" s="211"/>
      <c r="C22" s="232" t="s">
        <v>164</v>
      </c>
      <c r="D22" s="232" t="s">
        <v>169</v>
      </c>
      <c r="E22" s="211"/>
      <c r="F22" s="211"/>
      <c r="G22" s="211"/>
      <c r="H22" s="211"/>
    </row>
    <row r="23" spans="1:8" ht="18.75" customHeight="1" x14ac:dyDescent="0.4">
      <c r="A23" s="211"/>
      <c r="B23" s="211"/>
      <c r="C23" s="233" t="s">
        <v>165</v>
      </c>
      <c r="D23" s="234" t="s">
        <v>170</v>
      </c>
      <c r="E23" s="211"/>
      <c r="F23" s="211"/>
      <c r="G23" s="211"/>
      <c r="H23" s="211"/>
    </row>
    <row r="24" spans="1:8" ht="18.75" customHeight="1" x14ac:dyDescent="0.4">
      <c r="A24" s="211"/>
      <c r="B24" s="211"/>
      <c r="C24" s="235"/>
      <c r="D24" s="236" t="s">
        <v>171</v>
      </c>
      <c r="E24" s="211"/>
      <c r="F24" s="211"/>
      <c r="G24" s="211"/>
      <c r="H24" s="211"/>
    </row>
    <row r="25" spans="1:8" ht="18.75" customHeight="1" x14ac:dyDescent="0.4">
      <c r="A25" s="211"/>
      <c r="B25" s="211"/>
      <c r="C25" s="232" t="s">
        <v>172</v>
      </c>
      <c r="D25" s="232" t="s">
        <v>174</v>
      </c>
      <c r="E25" s="211"/>
      <c r="F25" s="211"/>
      <c r="G25" s="211"/>
      <c r="H25" s="211"/>
    </row>
    <row r="26" spans="1:8" ht="18.75" customHeight="1" x14ac:dyDescent="0.4">
      <c r="A26" s="211"/>
      <c r="B26" s="211"/>
      <c r="C26" s="234" t="s">
        <v>173</v>
      </c>
      <c r="D26" s="234" t="s">
        <v>175</v>
      </c>
      <c r="E26" s="211"/>
      <c r="F26" s="211"/>
      <c r="G26" s="211"/>
      <c r="H26" s="211"/>
    </row>
    <row r="27" spans="1:8" ht="18.75" customHeight="1" x14ac:dyDescent="0.4">
      <c r="A27" s="211"/>
      <c r="B27" s="211"/>
      <c r="C27" s="237"/>
      <c r="D27" s="238" t="s">
        <v>176</v>
      </c>
      <c r="E27" s="211"/>
      <c r="F27" s="211"/>
      <c r="G27" s="211"/>
      <c r="H27" s="211"/>
    </row>
    <row r="28" spans="1:8" ht="20.25" customHeight="1" x14ac:dyDescent="0.4">
      <c r="A28" s="211"/>
      <c r="B28" s="211"/>
      <c r="C28" s="211"/>
      <c r="D28" s="211"/>
      <c r="E28" s="211"/>
      <c r="F28" s="211"/>
      <c r="G28" s="211"/>
      <c r="H28" s="211"/>
    </row>
    <row r="29" spans="1:8" ht="20.25" customHeight="1" x14ac:dyDescent="0.45">
      <c r="A29" s="211"/>
      <c r="B29" s="211"/>
      <c r="C29" s="239" t="s">
        <v>179</v>
      </c>
      <c r="D29" s="214"/>
      <c r="E29" s="211"/>
      <c r="F29" s="211"/>
      <c r="G29" s="211"/>
      <c r="H29" s="211"/>
    </row>
    <row r="30" spans="1:8" ht="20.25" customHeight="1" x14ac:dyDescent="0.4">
      <c r="A30" s="211"/>
      <c r="B30" s="211"/>
      <c r="C30" s="240" t="s">
        <v>148</v>
      </c>
      <c r="D30" s="240" t="s">
        <v>149</v>
      </c>
      <c r="E30" s="211"/>
      <c r="F30" s="211"/>
      <c r="G30" s="211"/>
      <c r="H30" s="211"/>
    </row>
    <row r="31" spans="1:8" ht="20.25" customHeight="1" x14ac:dyDescent="0.4">
      <c r="A31" s="211"/>
      <c r="B31" s="211"/>
      <c r="C31" s="241" t="s">
        <v>177</v>
      </c>
      <c r="D31" s="241" t="s">
        <v>180</v>
      </c>
      <c r="E31" s="211"/>
      <c r="F31" s="211"/>
      <c r="G31" s="211"/>
      <c r="H31" s="211"/>
    </row>
    <row r="32" spans="1:8" ht="20.25" customHeight="1" x14ac:dyDescent="0.4">
      <c r="A32" s="211"/>
      <c r="B32" s="211"/>
      <c r="C32" s="242" t="s">
        <v>178</v>
      </c>
      <c r="D32" s="243" t="s">
        <v>181</v>
      </c>
      <c r="E32" s="211"/>
      <c r="F32" s="211"/>
      <c r="G32" s="211"/>
      <c r="H32" s="211"/>
    </row>
    <row r="33" spans="1:8" ht="20.25" customHeight="1" x14ac:dyDescent="0.4">
      <c r="A33" s="211"/>
      <c r="B33" s="211"/>
      <c r="C33" s="244"/>
      <c r="D33" s="243" t="s">
        <v>182</v>
      </c>
      <c r="E33" s="211"/>
      <c r="F33" s="211"/>
      <c r="G33" s="211"/>
      <c r="H33" s="211"/>
    </row>
    <row r="34" spans="1:8" ht="20.25" customHeight="1" x14ac:dyDescent="0.4">
      <c r="A34" s="211"/>
      <c r="B34" s="211"/>
      <c r="C34" s="245"/>
      <c r="D34" s="246" t="s">
        <v>183</v>
      </c>
      <c r="E34" s="211"/>
      <c r="F34" s="211"/>
      <c r="G34" s="211"/>
      <c r="H34" s="211"/>
    </row>
    <row r="35" spans="1:8" ht="20.25" customHeight="1" x14ac:dyDescent="0.4">
      <c r="A35" s="211"/>
      <c r="B35" s="211"/>
      <c r="C35" s="211"/>
      <c r="D35" s="211"/>
      <c r="E35" s="211"/>
      <c r="F35" s="211"/>
      <c r="G35" s="211"/>
      <c r="H35" s="211"/>
    </row>
    <row r="36" spans="1:8" ht="20.25" customHeight="1" x14ac:dyDescent="0.45">
      <c r="A36" s="211"/>
      <c r="B36" s="211"/>
      <c r="C36" s="247" t="s">
        <v>187</v>
      </c>
      <c r="D36" s="214"/>
      <c r="E36" s="211"/>
      <c r="F36" s="211"/>
      <c r="G36" s="211"/>
      <c r="H36" s="211"/>
    </row>
    <row r="37" spans="1:8" ht="20.25" customHeight="1" x14ac:dyDescent="0.4">
      <c r="A37" s="211"/>
      <c r="B37" s="211"/>
      <c r="C37" s="231" t="s">
        <v>148</v>
      </c>
      <c r="D37" s="231" t="s">
        <v>149</v>
      </c>
      <c r="E37" s="211"/>
      <c r="F37" s="211"/>
      <c r="G37" s="211"/>
      <c r="H37" s="211"/>
    </row>
    <row r="38" spans="1:8" ht="20.25" customHeight="1" x14ac:dyDescent="0.4">
      <c r="A38" s="211"/>
      <c r="B38" s="211"/>
      <c r="C38" s="232" t="s">
        <v>188</v>
      </c>
      <c r="D38" s="232" t="s">
        <v>184</v>
      </c>
      <c r="E38" s="211"/>
      <c r="F38" s="211"/>
      <c r="G38" s="211"/>
      <c r="H38" s="211"/>
    </row>
    <row r="39" spans="1:8" ht="20.25" customHeight="1" x14ac:dyDescent="0.4">
      <c r="A39" s="211"/>
      <c r="B39" s="211"/>
      <c r="C39" s="233" t="s">
        <v>189</v>
      </c>
      <c r="D39" s="234" t="s">
        <v>185</v>
      </c>
      <c r="E39" s="211"/>
      <c r="F39" s="211"/>
      <c r="G39" s="211"/>
      <c r="H39" s="211"/>
    </row>
    <row r="40" spans="1:8" ht="20.25" customHeight="1" x14ac:dyDescent="0.4">
      <c r="A40" s="211"/>
      <c r="B40" s="211"/>
      <c r="C40" s="233"/>
      <c r="D40" s="234" t="s">
        <v>186</v>
      </c>
      <c r="E40" s="211"/>
      <c r="F40" s="211"/>
      <c r="G40" s="211"/>
      <c r="H40" s="211"/>
    </row>
    <row r="41" spans="1:8" ht="20.25" customHeight="1" x14ac:dyDescent="0.4">
      <c r="A41" s="211"/>
      <c r="B41" s="211"/>
      <c r="C41" s="248" t="s">
        <v>190</v>
      </c>
      <c r="D41" s="249" t="s">
        <v>193</v>
      </c>
      <c r="E41" s="211"/>
      <c r="F41" s="211"/>
      <c r="G41" s="211"/>
      <c r="H41" s="211"/>
    </row>
    <row r="42" spans="1:8" ht="20.25" customHeight="1" x14ac:dyDescent="0.4">
      <c r="A42" s="211"/>
      <c r="B42" s="211"/>
      <c r="C42" s="234" t="s">
        <v>192</v>
      </c>
      <c r="D42" s="250" t="s">
        <v>196</v>
      </c>
      <c r="E42" s="211"/>
      <c r="F42" s="211"/>
      <c r="G42" s="211"/>
      <c r="H42" s="211"/>
    </row>
    <row r="43" spans="1:8" ht="20.25" customHeight="1" x14ac:dyDescent="0.4">
      <c r="A43" s="211"/>
      <c r="B43" s="211"/>
      <c r="C43" s="234" t="s">
        <v>191</v>
      </c>
      <c r="D43" s="250" t="s">
        <v>194</v>
      </c>
      <c r="E43" s="211"/>
      <c r="F43" s="211"/>
      <c r="G43" s="211"/>
      <c r="H43" s="211"/>
    </row>
    <row r="44" spans="1:8" ht="20.25" customHeight="1" x14ac:dyDescent="0.4">
      <c r="A44" s="211"/>
      <c r="B44" s="211"/>
      <c r="C44" s="237"/>
      <c r="D44" s="251" t="s">
        <v>195</v>
      </c>
      <c r="E44" s="211"/>
      <c r="F44" s="211"/>
      <c r="G44" s="211"/>
      <c r="H44" s="211"/>
    </row>
    <row r="45" spans="1:8" ht="27" customHeight="1" x14ac:dyDescent="0.4">
      <c r="A45" s="211"/>
      <c r="B45" s="211"/>
      <c r="C45" s="211" t="s">
        <v>358</v>
      </c>
      <c r="D45" s="211"/>
      <c r="E45" s="211"/>
      <c r="F45" s="211"/>
      <c r="G45" s="211"/>
      <c r="H45" s="211"/>
    </row>
    <row r="46" spans="1:8" ht="42.75" customHeight="1" x14ac:dyDescent="0.4">
      <c r="A46" s="211"/>
      <c r="B46" s="211"/>
      <c r="C46" s="751" t="s">
        <v>359</v>
      </c>
      <c r="D46" s="751"/>
      <c r="E46" s="211"/>
      <c r="F46" s="211"/>
      <c r="G46" s="211"/>
      <c r="H46" s="211"/>
    </row>
    <row r="47" spans="1:8" ht="24" customHeight="1" x14ac:dyDescent="0.4">
      <c r="A47" s="211"/>
      <c r="B47" s="211"/>
      <c r="C47" s="252"/>
      <c r="D47" s="252"/>
      <c r="E47" s="211"/>
      <c r="F47" s="211"/>
      <c r="G47" s="211"/>
      <c r="H47" s="211"/>
    </row>
    <row r="48" spans="1:8" ht="20.25" customHeight="1" x14ac:dyDescent="0.45">
      <c r="A48" s="211"/>
      <c r="B48" s="211"/>
      <c r="C48" s="247" t="s">
        <v>197</v>
      </c>
      <c r="D48" s="214"/>
      <c r="E48" s="211"/>
      <c r="F48" s="211"/>
      <c r="G48" s="211"/>
      <c r="H48" s="211"/>
    </row>
    <row r="49" spans="1:8" ht="20.25" customHeight="1" x14ac:dyDescent="0.4">
      <c r="A49" s="211"/>
      <c r="B49" s="211"/>
      <c r="C49" s="215" t="s">
        <v>148</v>
      </c>
      <c r="D49" s="216" t="s">
        <v>149</v>
      </c>
      <c r="E49" s="211"/>
      <c r="F49" s="211"/>
      <c r="G49" s="211"/>
      <c r="H49" s="211"/>
    </row>
    <row r="50" spans="1:8" ht="20.25" customHeight="1" x14ac:dyDescent="0.4">
      <c r="A50" s="211"/>
      <c r="B50" s="211"/>
      <c r="C50" s="225" t="s">
        <v>199</v>
      </c>
      <c r="D50" s="253" t="s">
        <v>200</v>
      </c>
      <c r="E50" s="211"/>
      <c r="F50" s="211"/>
      <c r="G50" s="211"/>
      <c r="H50" s="211"/>
    </row>
    <row r="51" spans="1:8" ht="20.25" customHeight="1" x14ac:dyDescent="0.4">
      <c r="A51" s="211"/>
      <c r="B51" s="211"/>
      <c r="C51" s="254" t="s">
        <v>198</v>
      </c>
      <c r="D51" s="255" t="s">
        <v>203</v>
      </c>
      <c r="E51" s="211"/>
      <c r="F51" s="211"/>
      <c r="G51" s="211"/>
      <c r="H51" s="211"/>
    </row>
    <row r="52" spans="1:8" ht="20.25" customHeight="1" x14ac:dyDescent="0.4">
      <c r="A52" s="211"/>
      <c r="B52" s="211"/>
      <c r="C52" s="219"/>
      <c r="D52" s="255" t="s">
        <v>201</v>
      </c>
      <c r="E52" s="211"/>
      <c r="F52" s="211"/>
      <c r="G52" s="211"/>
      <c r="H52" s="211"/>
    </row>
    <row r="53" spans="1:8" ht="20.25" customHeight="1" x14ac:dyDescent="0.4">
      <c r="A53" s="211"/>
      <c r="B53" s="211"/>
      <c r="C53" s="219"/>
      <c r="D53" s="255" t="s">
        <v>202</v>
      </c>
      <c r="E53" s="211"/>
      <c r="F53" s="211"/>
      <c r="G53" s="211"/>
      <c r="H53" s="211"/>
    </row>
    <row r="54" spans="1:8" ht="20.25" customHeight="1" x14ac:dyDescent="0.4">
      <c r="A54" s="211"/>
      <c r="B54" s="211"/>
      <c r="C54" s="219"/>
      <c r="D54" s="255" t="s">
        <v>204</v>
      </c>
      <c r="E54" s="211"/>
      <c r="F54" s="211"/>
      <c r="G54" s="211"/>
      <c r="H54" s="211"/>
    </row>
    <row r="55" spans="1:8" ht="20.25" customHeight="1" x14ac:dyDescent="0.4">
      <c r="A55" s="211"/>
      <c r="B55" s="211"/>
      <c r="C55" s="228"/>
      <c r="D55" s="229" t="s">
        <v>205</v>
      </c>
      <c r="E55" s="211"/>
      <c r="F55" s="211"/>
      <c r="G55" s="211"/>
      <c r="H55" s="211"/>
    </row>
    <row r="56" spans="1:8" ht="20.25" customHeight="1" x14ac:dyDescent="0.4">
      <c r="A56" s="211"/>
      <c r="B56" s="211"/>
      <c r="C56" s="232" t="s">
        <v>206</v>
      </c>
      <c r="D56" s="232" t="s">
        <v>208</v>
      </c>
      <c r="E56" s="211"/>
      <c r="F56" s="211"/>
      <c r="G56" s="211"/>
      <c r="H56" s="211"/>
    </row>
    <row r="57" spans="1:8" ht="20.25" customHeight="1" x14ac:dyDescent="0.4">
      <c r="A57" s="211"/>
      <c r="B57" s="211"/>
      <c r="C57" s="234" t="s">
        <v>207</v>
      </c>
      <c r="D57" s="234" t="s">
        <v>210</v>
      </c>
      <c r="E57" s="211"/>
      <c r="F57" s="211"/>
      <c r="G57" s="211"/>
      <c r="H57" s="211"/>
    </row>
    <row r="58" spans="1:8" ht="20.25" customHeight="1" x14ac:dyDescent="0.4">
      <c r="A58" s="211"/>
      <c r="B58" s="211"/>
      <c r="C58" s="233"/>
      <c r="D58" s="234" t="s">
        <v>209</v>
      </c>
      <c r="E58" s="211"/>
      <c r="F58" s="211"/>
      <c r="G58" s="211"/>
      <c r="H58" s="211"/>
    </row>
    <row r="59" spans="1:8" ht="20.25" customHeight="1" x14ac:dyDescent="0.4">
      <c r="A59" s="211"/>
      <c r="B59" s="211"/>
      <c r="C59" s="237"/>
      <c r="D59" s="238" t="s">
        <v>211</v>
      </c>
      <c r="E59" s="211"/>
      <c r="F59" s="211"/>
      <c r="G59" s="211"/>
      <c r="H59" s="211"/>
    </row>
    <row r="60" spans="1:8" ht="12.75" customHeight="1" x14ac:dyDescent="0.4">
      <c r="A60" s="211"/>
      <c r="B60" s="211"/>
      <c r="C60" s="211"/>
      <c r="D60" s="211"/>
      <c r="E60" s="211"/>
      <c r="F60" s="211"/>
      <c r="G60" s="211"/>
      <c r="H60" s="211"/>
    </row>
    <row r="61" spans="1:8" ht="20.25" customHeight="1" x14ac:dyDescent="0.45">
      <c r="A61" s="211"/>
      <c r="B61" s="211"/>
      <c r="C61" s="247" t="s">
        <v>212</v>
      </c>
      <c r="D61" s="214"/>
      <c r="E61" s="211"/>
      <c r="F61" s="211"/>
      <c r="G61" s="211"/>
      <c r="H61" s="211"/>
    </row>
    <row r="62" spans="1:8" ht="20.25" customHeight="1" x14ac:dyDescent="0.4">
      <c r="A62" s="211"/>
      <c r="B62" s="211"/>
      <c r="C62" s="215" t="s">
        <v>148</v>
      </c>
      <c r="D62" s="216" t="s">
        <v>149</v>
      </c>
      <c r="E62" s="211"/>
      <c r="F62" s="211"/>
      <c r="G62" s="211"/>
      <c r="H62" s="211"/>
    </row>
    <row r="63" spans="1:8" ht="20.25" customHeight="1" x14ac:dyDescent="0.4">
      <c r="A63" s="211"/>
      <c r="B63" s="211"/>
      <c r="C63" s="225" t="s">
        <v>213</v>
      </c>
      <c r="D63" s="253" t="s">
        <v>214</v>
      </c>
      <c r="E63" s="211"/>
      <c r="F63" s="211"/>
      <c r="G63" s="211"/>
      <c r="H63" s="211"/>
    </row>
    <row r="64" spans="1:8" ht="20.25" customHeight="1" x14ac:dyDescent="0.4">
      <c r="A64" s="211"/>
      <c r="B64" s="211"/>
      <c r="C64" s="219"/>
      <c r="D64" s="255" t="s">
        <v>215</v>
      </c>
      <c r="E64" s="211"/>
      <c r="F64" s="211"/>
      <c r="G64" s="211"/>
      <c r="H64" s="211"/>
    </row>
    <row r="65" spans="1:8" ht="20.25" customHeight="1" x14ac:dyDescent="0.4">
      <c r="A65" s="211"/>
      <c r="B65" s="211"/>
      <c r="C65" s="219"/>
      <c r="D65" s="255" t="s">
        <v>216</v>
      </c>
      <c r="E65" s="211"/>
      <c r="F65" s="211"/>
      <c r="G65" s="211"/>
      <c r="H65" s="211"/>
    </row>
    <row r="66" spans="1:8" ht="20.25" customHeight="1" x14ac:dyDescent="0.4">
      <c r="A66" s="211"/>
      <c r="B66" s="211"/>
      <c r="C66" s="248" t="s">
        <v>217</v>
      </c>
      <c r="D66" s="248" t="s">
        <v>218</v>
      </c>
      <c r="E66" s="211"/>
      <c r="F66" s="211"/>
      <c r="G66" s="211"/>
      <c r="H66" s="211"/>
    </row>
    <row r="67" spans="1:8" ht="20.25" customHeight="1" x14ac:dyDescent="0.4">
      <c r="A67" s="211"/>
      <c r="B67" s="211"/>
      <c r="C67" s="234" t="s">
        <v>222</v>
      </c>
      <c r="D67" s="234" t="s">
        <v>219</v>
      </c>
      <c r="E67" s="211"/>
      <c r="F67" s="211"/>
      <c r="G67" s="211"/>
      <c r="H67" s="211"/>
    </row>
    <row r="68" spans="1:8" ht="20.25" customHeight="1" x14ac:dyDescent="0.4">
      <c r="A68" s="211"/>
      <c r="B68" s="211"/>
      <c r="C68" s="237"/>
      <c r="D68" s="238" t="s">
        <v>220</v>
      </c>
      <c r="E68" s="211"/>
      <c r="F68" s="211"/>
      <c r="G68" s="211"/>
      <c r="H68" s="211"/>
    </row>
    <row r="69" spans="1:8" ht="9" customHeight="1" x14ac:dyDescent="0.4">
      <c r="A69" s="211"/>
      <c r="B69" s="211"/>
      <c r="C69" s="211"/>
      <c r="D69" s="211"/>
      <c r="E69" s="211"/>
      <c r="F69" s="211"/>
      <c r="G69" s="211"/>
      <c r="H69" s="211"/>
    </row>
    <row r="70" spans="1:8" ht="20.25" customHeight="1" x14ac:dyDescent="0.45">
      <c r="A70" s="211"/>
      <c r="B70" s="211"/>
      <c r="C70" s="247" t="s">
        <v>224</v>
      </c>
      <c r="D70" s="214"/>
      <c r="E70" s="211"/>
      <c r="F70" s="211"/>
      <c r="G70" s="211"/>
      <c r="H70" s="211"/>
    </row>
    <row r="71" spans="1:8" ht="20.25" customHeight="1" x14ac:dyDescent="0.4">
      <c r="A71" s="211"/>
      <c r="B71" s="211"/>
      <c r="C71" s="215" t="s">
        <v>148</v>
      </c>
      <c r="D71" s="216" t="s">
        <v>149</v>
      </c>
      <c r="E71" s="211"/>
      <c r="F71" s="211"/>
      <c r="G71" s="211"/>
      <c r="H71" s="211"/>
    </row>
    <row r="72" spans="1:8" ht="20.25" customHeight="1" x14ac:dyDescent="0.4">
      <c r="A72" s="211"/>
      <c r="B72" s="211"/>
      <c r="C72" s="225" t="s">
        <v>221</v>
      </c>
      <c r="D72" s="253" t="s">
        <v>225</v>
      </c>
      <c r="E72" s="211"/>
      <c r="F72" s="211"/>
      <c r="G72" s="211"/>
      <c r="H72" s="211"/>
    </row>
    <row r="73" spans="1:8" ht="20.25" customHeight="1" x14ac:dyDescent="0.4">
      <c r="A73" s="211"/>
      <c r="B73" s="211"/>
      <c r="C73" s="254" t="s">
        <v>223</v>
      </c>
      <c r="D73" s="255" t="s">
        <v>227</v>
      </c>
      <c r="E73" s="211"/>
      <c r="F73" s="211"/>
      <c r="G73" s="211"/>
      <c r="H73" s="211"/>
    </row>
    <row r="74" spans="1:8" ht="20.25" customHeight="1" x14ac:dyDescent="0.4">
      <c r="A74" s="211"/>
      <c r="B74" s="211"/>
      <c r="C74" s="219"/>
      <c r="D74" s="255" t="s">
        <v>226</v>
      </c>
      <c r="E74" s="211"/>
      <c r="F74" s="211"/>
      <c r="G74" s="211"/>
      <c r="H74" s="211"/>
    </row>
    <row r="75" spans="1:8" ht="20.25" customHeight="1" x14ac:dyDescent="0.4">
      <c r="A75" s="211"/>
      <c r="B75" s="211"/>
      <c r="C75" s="219"/>
      <c r="D75" s="255" t="s">
        <v>229</v>
      </c>
      <c r="E75" s="211"/>
      <c r="F75" s="211"/>
      <c r="G75" s="211"/>
      <c r="H75" s="211"/>
    </row>
    <row r="76" spans="1:8" ht="20.25" customHeight="1" x14ac:dyDescent="0.4">
      <c r="A76" s="211"/>
      <c r="B76" s="211"/>
      <c r="C76" s="228"/>
      <c r="D76" s="256" t="s">
        <v>228</v>
      </c>
      <c r="E76" s="211"/>
      <c r="F76" s="211"/>
      <c r="G76" s="211"/>
      <c r="H76" s="211"/>
    </row>
    <row r="77" spans="1:8" ht="20.25" customHeight="1" x14ac:dyDescent="0.4">
      <c r="A77" s="211"/>
      <c r="B77" s="211"/>
      <c r="C77" s="232" t="s">
        <v>230</v>
      </c>
      <c r="D77" s="232" t="s">
        <v>232</v>
      </c>
      <c r="E77" s="211"/>
      <c r="F77" s="211"/>
      <c r="G77" s="211"/>
      <c r="H77" s="211"/>
    </row>
    <row r="78" spans="1:8" ht="20.25" customHeight="1" x14ac:dyDescent="0.4">
      <c r="A78" s="211"/>
      <c r="B78" s="211"/>
      <c r="C78" s="238" t="s">
        <v>231</v>
      </c>
      <c r="D78" s="238" t="s">
        <v>233</v>
      </c>
      <c r="E78" s="211"/>
      <c r="F78" s="211"/>
      <c r="G78" s="211"/>
      <c r="H78" s="211"/>
    </row>
    <row r="79" spans="1:8" ht="20.25" customHeight="1" x14ac:dyDescent="0.4">
      <c r="A79" s="211"/>
      <c r="B79" s="211"/>
      <c r="C79" s="257" t="s">
        <v>234</v>
      </c>
      <c r="D79" s="258" t="s">
        <v>235</v>
      </c>
      <c r="E79" s="211"/>
      <c r="F79" s="211"/>
      <c r="G79" s="211"/>
      <c r="H79" s="211"/>
    </row>
    <row r="80" spans="1:8" ht="20.25" customHeight="1" x14ac:dyDescent="0.4">
      <c r="A80" s="211"/>
      <c r="B80" s="211"/>
      <c r="C80" s="259"/>
      <c r="D80" s="260" t="s">
        <v>236</v>
      </c>
      <c r="E80" s="211"/>
      <c r="F80" s="211"/>
      <c r="G80" s="211"/>
      <c r="H80" s="211"/>
    </row>
    <row r="81" spans="1:8" ht="20.25" customHeight="1" x14ac:dyDescent="0.4">
      <c r="A81" s="211"/>
      <c r="B81" s="211"/>
      <c r="C81" s="261"/>
      <c r="D81" s="262" t="s">
        <v>237</v>
      </c>
      <c r="E81" s="211"/>
      <c r="F81" s="211"/>
      <c r="G81" s="211"/>
      <c r="H81" s="211"/>
    </row>
    <row r="82" spans="1:8" ht="7.5" customHeight="1" x14ac:dyDescent="0.4">
      <c r="A82" s="211"/>
      <c r="B82" s="211"/>
      <c r="C82" s="211"/>
      <c r="D82" s="211"/>
      <c r="E82" s="211"/>
      <c r="F82" s="211"/>
      <c r="G82" s="211"/>
      <c r="H82" s="211"/>
    </row>
    <row r="83" spans="1:8" ht="20.25" customHeight="1" x14ac:dyDescent="0.45">
      <c r="A83" s="211"/>
      <c r="B83" s="211"/>
      <c r="C83" s="247" t="s">
        <v>238</v>
      </c>
      <c r="D83" s="214"/>
      <c r="E83" s="211"/>
      <c r="F83" s="211"/>
      <c r="G83" s="211"/>
      <c r="H83" s="211"/>
    </row>
    <row r="84" spans="1:8" ht="20.25" customHeight="1" x14ac:dyDescent="0.4">
      <c r="A84" s="211"/>
      <c r="B84" s="211"/>
      <c r="C84" s="231" t="s">
        <v>148</v>
      </c>
      <c r="D84" s="231" t="s">
        <v>149</v>
      </c>
      <c r="E84" s="211"/>
      <c r="F84" s="211"/>
      <c r="G84" s="211"/>
      <c r="H84" s="211"/>
    </row>
    <row r="85" spans="1:8" ht="18.75" customHeight="1" x14ac:dyDescent="0.4">
      <c r="A85" s="211"/>
      <c r="B85" s="211"/>
      <c r="C85" s="232" t="s">
        <v>239</v>
      </c>
      <c r="D85" s="232" t="s">
        <v>241</v>
      </c>
      <c r="E85" s="211"/>
      <c r="F85" s="211"/>
      <c r="G85" s="211"/>
      <c r="H85" s="211"/>
    </row>
    <row r="86" spans="1:8" ht="18.75" customHeight="1" x14ac:dyDescent="0.4">
      <c r="A86" s="211"/>
      <c r="B86" s="211"/>
      <c r="C86" s="234" t="s">
        <v>240</v>
      </c>
      <c r="D86" s="234" t="s">
        <v>242</v>
      </c>
      <c r="E86" s="211"/>
      <c r="F86" s="211"/>
      <c r="G86" s="211"/>
      <c r="H86" s="211"/>
    </row>
    <row r="87" spans="1:8" ht="18.75" customHeight="1" x14ac:dyDescent="0.4">
      <c r="A87" s="211"/>
      <c r="B87" s="211"/>
      <c r="C87" s="233"/>
      <c r="D87" s="234" t="s">
        <v>243</v>
      </c>
      <c r="E87" s="211"/>
      <c r="F87" s="211"/>
      <c r="G87" s="211"/>
      <c r="H87" s="211"/>
    </row>
    <row r="88" spans="1:8" ht="18.75" customHeight="1" x14ac:dyDescent="0.4">
      <c r="A88" s="211"/>
      <c r="B88" s="211"/>
      <c r="C88" s="233"/>
      <c r="D88" s="234" t="s">
        <v>244</v>
      </c>
      <c r="E88" s="211"/>
      <c r="F88" s="211"/>
      <c r="G88" s="211"/>
      <c r="H88" s="211"/>
    </row>
    <row r="89" spans="1:8" ht="18.75" customHeight="1" x14ac:dyDescent="0.4">
      <c r="A89" s="211"/>
      <c r="B89" s="211"/>
      <c r="C89" s="235"/>
      <c r="D89" s="236" t="s">
        <v>245</v>
      </c>
      <c r="E89" s="211"/>
      <c r="F89" s="211"/>
      <c r="G89" s="211"/>
      <c r="H89" s="211"/>
    </row>
    <row r="90" spans="1:8" ht="18.75" customHeight="1" x14ac:dyDescent="0.4">
      <c r="A90" s="211"/>
      <c r="B90" s="211"/>
      <c r="C90" s="232" t="s">
        <v>246</v>
      </c>
      <c r="D90" s="232" t="s">
        <v>248</v>
      </c>
      <c r="E90" s="211"/>
      <c r="F90" s="211"/>
      <c r="G90" s="211"/>
      <c r="H90" s="211"/>
    </row>
    <row r="91" spans="1:8" ht="18.75" customHeight="1" x14ac:dyDescent="0.4">
      <c r="A91" s="211"/>
      <c r="B91" s="211"/>
      <c r="C91" s="234" t="s">
        <v>247</v>
      </c>
      <c r="D91" s="234" t="s">
        <v>249</v>
      </c>
      <c r="E91" s="211"/>
      <c r="F91" s="211"/>
      <c r="G91" s="211"/>
      <c r="H91" s="211"/>
    </row>
    <row r="92" spans="1:8" ht="18.75" customHeight="1" x14ac:dyDescent="0.4">
      <c r="A92" s="211"/>
      <c r="B92" s="211"/>
      <c r="C92" s="234"/>
      <c r="D92" s="234" t="s">
        <v>250</v>
      </c>
      <c r="E92" s="211"/>
      <c r="F92" s="211"/>
      <c r="G92" s="211"/>
      <c r="H92" s="211"/>
    </row>
    <row r="93" spans="1:8" ht="18.75" customHeight="1" x14ac:dyDescent="0.4">
      <c r="A93" s="211"/>
      <c r="B93" s="211"/>
      <c r="C93" s="263"/>
      <c r="D93" s="238" t="s">
        <v>251</v>
      </c>
      <c r="E93" s="211"/>
      <c r="F93" s="211"/>
      <c r="G93" s="211"/>
      <c r="H93" s="211"/>
    </row>
    <row r="94" spans="1:8" ht="14.25" customHeight="1" x14ac:dyDescent="0.4">
      <c r="A94" s="211"/>
      <c r="B94" s="211"/>
      <c r="E94" s="211"/>
      <c r="F94" s="211"/>
      <c r="G94" s="211"/>
      <c r="H94" s="211"/>
    </row>
    <row r="95" spans="1:8" ht="48.75" customHeight="1" x14ac:dyDescent="0.4">
      <c r="A95" s="211"/>
      <c r="B95" s="211"/>
      <c r="E95" s="211"/>
      <c r="F95" s="211"/>
      <c r="G95" s="211"/>
      <c r="H95" s="211"/>
    </row>
    <row r="96" spans="1:8" ht="20.25" customHeight="1" x14ac:dyDescent="0.4">
      <c r="A96" s="211"/>
      <c r="B96" s="211"/>
      <c r="C96" s="211"/>
      <c r="D96" s="211"/>
      <c r="E96" s="211"/>
      <c r="F96" s="211"/>
      <c r="G96" s="211"/>
      <c r="H96" s="211"/>
    </row>
    <row r="97" spans="1:8" ht="20.25" customHeight="1" x14ac:dyDescent="0.4">
      <c r="A97" s="211"/>
      <c r="B97" s="211"/>
      <c r="C97" s="211"/>
      <c r="D97" s="211"/>
      <c r="E97" s="211"/>
      <c r="F97" s="211"/>
      <c r="G97" s="211"/>
      <c r="H97" s="211"/>
    </row>
    <row r="98" spans="1:8" ht="20.25" customHeight="1" x14ac:dyDescent="0.4">
      <c r="A98" s="211"/>
      <c r="B98" s="211"/>
      <c r="C98" s="211"/>
      <c r="D98" s="211"/>
      <c r="E98" s="211"/>
      <c r="F98" s="211"/>
      <c r="G98" s="211"/>
      <c r="H98" s="211"/>
    </row>
    <row r="99" spans="1:8" ht="20.25" customHeight="1" x14ac:dyDescent="0.4">
      <c r="A99" s="211"/>
      <c r="B99" s="211"/>
      <c r="C99" s="211"/>
      <c r="D99" s="211"/>
      <c r="E99" s="211"/>
      <c r="F99" s="211"/>
      <c r="G99" s="211"/>
      <c r="H99" s="211"/>
    </row>
    <row r="100" spans="1:8" ht="20.25" customHeight="1" x14ac:dyDescent="0.4">
      <c r="A100" s="211"/>
      <c r="B100" s="211"/>
      <c r="C100" s="211"/>
      <c r="D100" s="211"/>
      <c r="E100" s="211"/>
      <c r="F100" s="211"/>
      <c r="G100" s="211"/>
      <c r="H100" s="211"/>
    </row>
    <row r="101" spans="1:8" ht="20.25" customHeight="1" x14ac:dyDescent="0.4"/>
    <row r="102" spans="1:8" ht="20.25" customHeight="1" x14ac:dyDescent="0.4"/>
    <row r="103" spans="1:8" ht="20.25" customHeight="1" x14ac:dyDescent="0.4"/>
    <row r="104" spans="1:8" ht="20.25" customHeight="1" x14ac:dyDescent="0.4"/>
    <row r="105" spans="1:8" ht="20.25" customHeight="1" x14ac:dyDescent="0.4"/>
    <row r="106" spans="1:8" ht="20.25" customHeight="1" x14ac:dyDescent="0.4"/>
  </sheetData>
  <sheetProtection password="CCE8" sheet="1" objects="1" scenarios="1" selectLockedCells="1" selectUnlockedCells="1"/>
  <mergeCells count="2">
    <mergeCell ref="C3:D3"/>
    <mergeCell ref="C46:D46"/>
  </mergeCells>
  <pageMargins left="0.51181102362204722" right="0.11811023622047245" top="0.35433070866141736" bottom="0.15748031496062992" header="0.31496062992125984" footer="0.31496062992125984"/>
  <pageSetup paperSize="9" scale="95" orientation="portrait" blackAndWhite="1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56"/>
  <sheetViews>
    <sheetView showGridLines="0" showRowColHeaders="0" zoomScale="120" zoomScaleNormal="120" workbookViewId="0">
      <selection sqref="A1:XFD1048576"/>
    </sheetView>
  </sheetViews>
  <sheetFormatPr defaultRowHeight="22.5" x14ac:dyDescent="0.45"/>
  <cols>
    <col min="1" max="1" width="5.7109375" style="84" customWidth="1"/>
    <col min="2" max="2" width="2.85546875" style="84" customWidth="1"/>
    <col min="3" max="3" width="98" style="84" customWidth="1"/>
    <col min="4" max="4" width="2.140625" style="84" customWidth="1"/>
    <col min="5" max="16384" width="9.140625" style="84"/>
  </cols>
  <sheetData>
    <row r="1" spans="1:6" ht="42" customHeight="1" x14ac:dyDescent="0.45"/>
    <row r="2" spans="1:6" ht="9" customHeight="1" x14ac:dyDescent="0.45">
      <c r="A2" s="83"/>
      <c r="B2" s="83"/>
      <c r="C2" s="83"/>
      <c r="D2" s="83"/>
      <c r="E2" s="83"/>
      <c r="F2" s="83"/>
    </row>
    <row r="3" spans="1:6" x14ac:dyDescent="0.45">
      <c r="A3" s="83"/>
      <c r="B3" s="83"/>
      <c r="C3" s="87" t="s">
        <v>259</v>
      </c>
      <c r="D3" s="83"/>
      <c r="E3" s="83"/>
      <c r="F3" s="83"/>
    </row>
    <row r="4" spans="1:6" ht="16.5" customHeight="1" x14ac:dyDescent="0.45">
      <c r="A4" s="83"/>
      <c r="B4" s="83"/>
      <c r="C4" s="86"/>
      <c r="D4" s="83"/>
      <c r="E4" s="83"/>
      <c r="F4" s="83"/>
    </row>
    <row r="5" spans="1:6" ht="20.25" customHeight="1" x14ac:dyDescent="0.45">
      <c r="A5" s="83"/>
      <c r="B5" s="176"/>
      <c r="C5" s="264" t="s">
        <v>252</v>
      </c>
      <c r="D5" s="176"/>
      <c r="E5" s="83"/>
      <c r="F5" s="83"/>
    </row>
    <row r="6" spans="1:6" ht="12" customHeight="1" x14ac:dyDescent="0.45">
      <c r="A6" s="83"/>
      <c r="B6" s="176"/>
      <c r="C6" s="176"/>
      <c r="D6" s="176"/>
      <c r="E6" s="83"/>
      <c r="F6" s="83"/>
    </row>
    <row r="7" spans="1:6" ht="17.25" customHeight="1" x14ac:dyDescent="0.45">
      <c r="A7" s="83"/>
      <c r="B7" s="176"/>
      <c r="C7" s="265" t="s">
        <v>253</v>
      </c>
      <c r="D7" s="176"/>
      <c r="E7" s="83"/>
      <c r="F7" s="83"/>
    </row>
    <row r="8" spans="1:6" ht="17.25" customHeight="1" x14ac:dyDescent="0.45">
      <c r="A8" s="83"/>
      <c r="B8" s="176"/>
      <c r="C8" s="266" t="s">
        <v>254</v>
      </c>
      <c r="D8" s="176"/>
      <c r="E8" s="83"/>
      <c r="F8" s="83"/>
    </row>
    <row r="9" spans="1:6" ht="17.25" customHeight="1" x14ac:dyDescent="0.45">
      <c r="A9" s="83"/>
      <c r="B9" s="176"/>
      <c r="C9" s="264" t="s">
        <v>258</v>
      </c>
      <c r="D9" s="176"/>
      <c r="E9" s="83"/>
      <c r="F9" s="83"/>
    </row>
    <row r="10" spans="1:6" ht="17.25" customHeight="1" x14ac:dyDescent="0.45">
      <c r="A10" s="83"/>
      <c r="B10" s="176"/>
      <c r="C10" s="264" t="s">
        <v>255</v>
      </c>
      <c r="D10" s="176"/>
      <c r="E10" s="83"/>
      <c r="F10" s="83"/>
    </row>
    <row r="11" spans="1:6" ht="17.25" customHeight="1" x14ac:dyDescent="0.45">
      <c r="A11" s="83"/>
      <c r="B11" s="176"/>
      <c r="C11" s="264" t="s">
        <v>256</v>
      </c>
      <c r="D11" s="176"/>
      <c r="E11" s="83"/>
      <c r="F11" s="83"/>
    </row>
    <row r="12" spans="1:6" ht="17.25" customHeight="1" x14ac:dyDescent="0.45">
      <c r="A12" s="83"/>
      <c r="B12" s="176"/>
      <c r="C12" s="266" t="s">
        <v>257</v>
      </c>
      <c r="D12" s="176"/>
      <c r="E12" s="83"/>
      <c r="F12" s="83"/>
    </row>
    <row r="13" spans="1:6" ht="17.25" customHeight="1" x14ac:dyDescent="0.45">
      <c r="A13" s="83"/>
      <c r="B13" s="176"/>
      <c r="C13" s="264" t="s">
        <v>265</v>
      </c>
      <c r="D13" s="176"/>
      <c r="E13" s="83"/>
      <c r="F13" s="83"/>
    </row>
    <row r="14" spans="1:6" ht="17.25" customHeight="1" x14ac:dyDescent="0.45">
      <c r="A14" s="83"/>
      <c r="B14" s="176"/>
      <c r="C14" s="264" t="s">
        <v>266</v>
      </c>
      <c r="D14" s="176"/>
      <c r="E14" s="83"/>
      <c r="F14" s="83"/>
    </row>
    <row r="15" spans="1:6" ht="17.25" customHeight="1" x14ac:dyDescent="0.45">
      <c r="A15" s="83"/>
      <c r="B15" s="176"/>
      <c r="C15" s="264" t="s">
        <v>267</v>
      </c>
      <c r="D15" s="176"/>
      <c r="E15" s="83"/>
      <c r="F15" s="83"/>
    </row>
    <row r="16" spans="1:6" ht="17.25" customHeight="1" x14ac:dyDescent="0.45">
      <c r="A16" s="83"/>
      <c r="B16" s="176"/>
      <c r="C16" s="264" t="s">
        <v>268</v>
      </c>
      <c r="D16" s="176"/>
      <c r="E16" s="83"/>
      <c r="F16" s="83"/>
    </row>
    <row r="17" spans="1:6" ht="17.25" customHeight="1" x14ac:dyDescent="0.45">
      <c r="A17" s="83"/>
      <c r="B17" s="176"/>
      <c r="C17" s="264" t="s">
        <v>269</v>
      </c>
      <c r="D17" s="176"/>
      <c r="E17" s="83"/>
      <c r="F17" s="83"/>
    </row>
    <row r="18" spans="1:6" ht="17.25" customHeight="1" x14ac:dyDescent="0.45">
      <c r="A18" s="83"/>
      <c r="B18" s="176"/>
      <c r="C18" s="176"/>
      <c r="D18" s="176"/>
      <c r="E18" s="83"/>
      <c r="F18" s="83"/>
    </row>
    <row r="19" spans="1:6" ht="17.25" customHeight="1" x14ac:dyDescent="0.45">
      <c r="A19" s="83"/>
      <c r="B19" s="176"/>
      <c r="C19" s="265" t="s">
        <v>260</v>
      </c>
      <c r="D19" s="176"/>
      <c r="E19" s="83"/>
      <c r="F19" s="83"/>
    </row>
    <row r="20" spans="1:6" ht="17.25" customHeight="1" x14ac:dyDescent="0.45">
      <c r="A20" s="83"/>
      <c r="B20" s="176"/>
      <c r="C20" s="266" t="s">
        <v>254</v>
      </c>
      <c r="D20" s="176"/>
      <c r="E20" s="83"/>
      <c r="F20" s="83"/>
    </row>
    <row r="21" spans="1:6" ht="17.25" customHeight="1" x14ac:dyDescent="0.45">
      <c r="A21" s="83"/>
      <c r="B21" s="176"/>
      <c r="C21" s="264" t="s">
        <v>261</v>
      </c>
      <c r="D21" s="176"/>
      <c r="E21" s="83"/>
      <c r="F21" s="83"/>
    </row>
    <row r="22" spans="1:6" ht="17.25" customHeight="1" x14ac:dyDescent="0.45">
      <c r="A22" s="83"/>
      <c r="B22" s="176"/>
      <c r="C22" s="264" t="s">
        <v>285</v>
      </c>
      <c r="D22" s="176"/>
      <c r="E22" s="83"/>
      <c r="F22" s="83"/>
    </row>
    <row r="23" spans="1:6" ht="17.25" customHeight="1" x14ac:dyDescent="0.45">
      <c r="A23" s="83"/>
      <c r="B23" s="176"/>
      <c r="C23" s="264" t="s">
        <v>284</v>
      </c>
      <c r="D23" s="176"/>
      <c r="E23" s="83"/>
      <c r="F23" s="83"/>
    </row>
    <row r="24" spans="1:6" ht="17.25" customHeight="1" x14ac:dyDescent="0.45">
      <c r="A24" s="83"/>
      <c r="B24" s="176"/>
      <c r="C24" s="266" t="s">
        <v>257</v>
      </c>
      <c r="D24" s="176"/>
      <c r="E24" s="83"/>
      <c r="F24" s="83"/>
    </row>
    <row r="25" spans="1:6" ht="17.25" customHeight="1" x14ac:dyDescent="0.45">
      <c r="A25" s="83"/>
      <c r="B25" s="176"/>
      <c r="C25" s="264" t="s">
        <v>270</v>
      </c>
      <c r="D25" s="176"/>
      <c r="E25" s="83"/>
      <c r="F25" s="83"/>
    </row>
    <row r="26" spans="1:6" ht="17.25" customHeight="1" x14ac:dyDescent="0.45">
      <c r="A26" s="83"/>
      <c r="B26" s="176"/>
      <c r="C26" s="264" t="s">
        <v>271</v>
      </c>
      <c r="D26" s="176"/>
      <c r="E26" s="83"/>
      <c r="F26" s="83"/>
    </row>
    <row r="27" spans="1:6" ht="17.25" customHeight="1" x14ac:dyDescent="0.45">
      <c r="A27" s="83"/>
      <c r="B27" s="176"/>
      <c r="C27" s="264" t="s">
        <v>272</v>
      </c>
      <c r="D27" s="176"/>
      <c r="E27" s="83"/>
      <c r="F27" s="83"/>
    </row>
    <row r="28" spans="1:6" ht="17.25" customHeight="1" x14ac:dyDescent="0.45">
      <c r="A28" s="83"/>
      <c r="B28" s="176"/>
      <c r="C28" s="264" t="s">
        <v>273</v>
      </c>
      <c r="D28" s="176"/>
      <c r="E28" s="83"/>
      <c r="F28" s="83"/>
    </row>
    <row r="29" spans="1:6" ht="17.25" customHeight="1" x14ac:dyDescent="0.45">
      <c r="A29" s="83"/>
      <c r="B29" s="176"/>
      <c r="C29" s="264" t="s">
        <v>274</v>
      </c>
      <c r="D29" s="176"/>
      <c r="E29" s="83"/>
      <c r="F29" s="83"/>
    </row>
    <row r="30" spans="1:6" ht="17.25" customHeight="1" x14ac:dyDescent="0.45">
      <c r="A30" s="83"/>
      <c r="B30" s="176"/>
      <c r="C30" s="176"/>
      <c r="D30" s="176"/>
      <c r="E30" s="83"/>
      <c r="F30" s="83"/>
    </row>
    <row r="31" spans="1:6" ht="17.25" customHeight="1" x14ac:dyDescent="0.45">
      <c r="A31" s="83"/>
      <c r="B31" s="176"/>
      <c r="C31" s="265" t="s">
        <v>262</v>
      </c>
      <c r="D31" s="176"/>
      <c r="E31" s="83"/>
      <c r="F31" s="83"/>
    </row>
    <row r="32" spans="1:6" ht="17.25" customHeight="1" x14ac:dyDescent="0.45">
      <c r="A32" s="83"/>
      <c r="B32" s="176"/>
      <c r="C32" s="266" t="s">
        <v>254</v>
      </c>
      <c r="D32" s="176"/>
      <c r="E32" s="83"/>
      <c r="F32" s="83"/>
    </row>
    <row r="33" spans="1:6" ht="17.25" customHeight="1" x14ac:dyDescent="0.45">
      <c r="A33" s="83"/>
      <c r="B33" s="176"/>
      <c r="C33" s="264" t="s">
        <v>263</v>
      </c>
      <c r="D33" s="176"/>
      <c r="E33" s="83"/>
      <c r="F33" s="83"/>
    </row>
    <row r="34" spans="1:6" ht="17.25" customHeight="1" x14ac:dyDescent="0.45">
      <c r="A34" s="83"/>
      <c r="B34" s="176"/>
      <c r="C34" s="264" t="s">
        <v>264</v>
      </c>
      <c r="D34" s="176"/>
      <c r="E34" s="83"/>
      <c r="F34" s="83"/>
    </row>
    <row r="35" spans="1:6" ht="17.25" customHeight="1" x14ac:dyDescent="0.45">
      <c r="A35" s="83"/>
      <c r="B35" s="176"/>
      <c r="C35" s="264" t="s">
        <v>282</v>
      </c>
      <c r="D35" s="176"/>
      <c r="E35" s="83"/>
      <c r="F35" s="83"/>
    </row>
    <row r="36" spans="1:6" ht="21" customHeight="1" x14ac:dyDescent="0.45">
      <c r="A36" s="83"/>
      <c r="B36" s="176"/>
      <c r="C36" s="266" t="s">
        <v>257</v>
      </c>
      <c r="D36" s="176"/>
      <c r="E36" s="83"/>
      <c r="F36" s="83"/>
    </row>
    <row r="37" spans="1:6" ht="17.25" customHeight="1" x14ac:dyDescent="0.45">
      <c r="A37" s="83"/>
      <c r="B37" s="176"/>
      <c r="C37" s="264" t="s">
        <v>276</v>
      </c>
      <c r="D37" s="176"/>
      <c r="E37" s="83"/>
      <c r="F37" s="83"/>
    </row>
    <row r="38" spans="1:6" ht="17.25" customHeight="1" x14ac:dyDescent="0.45">
      <c r="A38" s="83"/>
      <c r="B38" s="176"/>
      <c r="C38" s="264" t="s">
        <v>275</v>
      </c>
      <c r="D38" s="176"/>
      <c r="E38" s="83"/>
      <c r="F38" s="83"/>
    </row>
    <row r="39" spans="1:6" ht="17.25" customHeight="1" x14ac:dyDescent="0.45">
      <c r="A39" s="83"/>
      <c r="B39" s="176"/>
      <c r="C39" s="264" t="s">
        <v>277</v>
      </c>
      <c r="D39" s="176"/>
      <c r="E39" s="83"/>
      <c r="F39" s="83"/>
    </row>
    <row r="40" spans="1:6" ht="17.25" customHeight="1" x14ac:dyDescent="0.45">
      <c r="A40" s="83"/>
      <c r="B40" s="176"/>
      <c r="C40" s="264" t="s">
        <v>278</v>
      </c>
      <c r="D40" s="176"/>
      <c r="E40" s="83"/>
      <c r="F40" s="83"/>
    </row>
    <row r="41" spans="1:6" ht="17.25" customHeight="1" x14ac:dyDescent="0.45">
      <c r="A41" s="83"/>
      <c r="B41" s="176"/>
      <c r="C41" s="264" t="s">
        <v>279</v>
      </c>
      <c r="D41" s="176"/>
      <c r="E41" s="83"/>
      <c r="F41" s="83"/>
    </row>
    <row r="42" spans="1:6" ht="17.25" customHeight="1" x14ac:dyDescent="0.45">
      <c r="A42" s="83"/>
      <c r="B42" s="176"/>
      <c r="C42" s="264" t="s">
        <v>281</v>
      </c>
      <c r="D42" s="176"/>
      <c r="E42" s="83"/>
      <c r="F42" s="83"/>
    </row>
    <row r="43" spans="1:6" ht="17.25" customHeight="1" x14ac:dyDescent="0.45">
      <c r="A43" s="83"/>
      <c r="B43" s="176"/>
      <c r="C43" s="264" t="s">
        <v>280</v>
      </c>
      <c r="D43" s="176"/>
      <c r="E43" s="83"/>
      <c r="F43" s="83"/>
    </row>
    <row r="44" spans="1:6" ht="12.75" customHeight="1" x14ac:dyDescent="0.45">
      <c r="A44" s="83"/>
      <c r="B44" s="176"/>
      <c r="C44" s="175"/>
      <c r="D44" s="176"/>
      <c r="E44" s="83"/>
      <c r="F44" s="83"/>
    </row>
    <row r="45" spans="1:6" ht="20.25" customHeight="1" x14ac:dyDescent="0.45">
      <c r="A45" s="83"/>
      <c r="B45" s="176"/>
      <c r="C45" s="175"/>
      <c r="D45" s="176"/>
      <c r="E45" s="83"/>
      <c r="F45" s="83"/>
    </row>
    <row r="46" spans="1:6" ht="20.25" customHeight="1" x14ac:dyDescent="0.45">
      <c r="A46" s="83"/>
      <c r="B46" s="176"/>
      <c r="C46" s="175"/>
      <c r="D46" s="176"/>
      <c r="E46" s="83"/>
      <c r="F46" s="83"/>
    </row>
    <row r="47" spans="1:6" ht="20.25" customHeight="1" x14ac:dyDescent="0.45">
      <c r="A47" s="83"/>
      <c r="B47" s="176"/>
      <c r="C47" s="176"/>
      <c r="D47" s="176"/>
      <c r="E47" s="83"/>
      <c r="F47" s="83"/>
    </row>
    <row r="48" spans="1:6" ht="20.25" customHeight="1" x14ac:dyDescent="0.45">
      <c r="A48" s="83"/>
      <c r="B48" s="751" t="s">
        <v>358</v>
      </c>
      <c r="C48" s="751"/>
      <c r="D48" s="83"/>
      <c r="E48" s="83"/>
      <c r="F48" s="83"/>
    </row>
    <row r="49" spans="1:6" ht="20.25" customHeight="1" x14ac:dyDescent="0.45">
      <c r="A49" s="83"/>
      <c r="B49" s="751" t="s">
        <v>370</v>
      </c>
      <c r="C49" s="751"/>
      <c r="D49" s="83"/>
      <c r="E49" s="83"/>
      <c r="F49" s="83"/>
    </row>
    <row r="50" spans="1:6" ht="20.25" customHeight="1" x14ac:dyDescent="0.45">
      <c r="A50" s="83"/>
      <c r="B50" s="751"/>
      <c r="C50" s="751"/>
      <c r="D50" s="83"/>
      <c r="E50" s="83"/>
      <c r="F50" s="83"/>
    </row>
    <row r="51" spans="1:6" ht="20.25" customHeight="1" x14ac:dyDescent="0.45">
      <c r="A51" s="83"/>
      <c r="B51" s="83"/>
      <c r="C51" s="83"/>
      <c r="D51" s="83"/>
      <c r="E51" s="83"/>
      <c r="F51" s="83"/>
    </row>
    <row r="52" spans="1:6" ht="20.25" customHeight="1" x14ac:dyDescent="0.45"/>
    <row r="53" spans="1:6" ht="20.25" customHeight="1" x14ac:dyDescent="0.45"/>
    <row r="54" spans="1:6" ht="20.25" customHeight="1" x14ac:dyDescent="0.45"/>
    <row r="55" spans="1:6" ht="20.25" customHeight="1" x14ac:dyDescent="0.45"/>
    <row r="56" spans="1:6" ht="20.25" customHeight="1" x14ac:dyDescent="0.45"/>
  </sheetData>
  <sheetProtection password="CCE8" sheet="1" objects="1" scenarios="1" selectLockedCells="1" selectUnlockedCells="1"/>
  <mergeCells count="2">
    <mergeCell ref="B48:C48"/>
    <mergeCell ref="B49:C50"/>
  </mergeCells>
  <pageMargins left="0.51181102362204722" right="0.31496062992125984" top="0.55118110236220474" bottom="0.35433070866141736" header="0.31496062992125984" footer="0.31496062992125984"/>
  <pageSetup paperSize="9" orientation="portrait" blackAndWhite="1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32"/>
  <sheetViews>
    <sheetView showGridLines="0" showRowColHeaders="0" zoomScale="120" zoomScaleNormal="120" workbookViewId="0">
      <selection activeCell="O7" sqref="O7"/>
    </sheetView>
  </sheetViews>
  <sheetFormatPr defaultRowHeight="21" x14ac:dyDescent="0.35"/>
  <cols>
    <col min="1" max="1" width="7.140625" style="424" customWidth="1"/>
    <col min="2" max="2" width="5.7109375" style="424" customWidth="1"/>
    <col min="3" max="3" width="4.28515625" style="424" customWidth="1"/>
    <col min="4" max="4" width="6.7109375" style="424" customWidth="1"/>
    <col min="5" max="5" width="9.140625" style="424" customWidth="1"/>
    <col min="6" max="6" width="10.7109375" style="424" customWidth="1"/>
    <col min="7" max="7" width="10.42578125" style="424" customWidth="1"/>
    <col min="8" max="8" width="10.7109375" style="424" customWidth="1"/>
    <col min="9" max="9" width="10.28515625" style="424" customWidth="1"/>
    <col min="10" max="10" width="11.85546875" style="424" customWidth="1"/>
    <col min="11" max="11" width="9.140625" style="424" customWidth="1"/>
    <col min="12" max="12" width="10.28515625" style="424" customWidth="1"/>
    <col min="13" max="13" width="3" style="424" customWidth="1"/>
    <col min="14" max="16384" width="9.140625" style="424"/>
  </cols>
  <sheetData>
    <row r="1" spans="2:15" ht="42.75" customHeight="1" x14ac:dyDescent="0.35"/>
    <row r="2" spans="2:15" ht="45" customHeight="1" x14ac:dyDescent="0.35"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</row>
    <row r="3" spans="2:15" ht="23.25" x14ac:dyDescent="0.35">
      <c r="B3" s="425" t="s">
        <v>574</v>
      </c>
      <c r="C3" s="423"/>
      <c r="D3" s="423"/>
      <c r="E3" s="423" t="str">
        <f>"โรงเรียน"&amp;Home!C3&amp;"  "&amp;Home!C4</f>
        <v>โรงเรียนหนองผือเทพนิมิต  สำนักงานเขตพื้นที่การศึกษาประถมศึกษาสกลนคร เขต ๑</v>
      </c>
      <c r="F3" s="423"/>
      <c r="G3" s="423"/>
      <c r="H3" s="423"/>
      <c r="I3" s="423"/>
      <c r="J3" s="423"/>
      <c r="K3" s="423"/>
      <c r="L3" s="423"/>
    </row>
    <row r="4" spans="2:15" ht="23.25" x14ac:dyDescent="0.35">
      <c r="B4" s="425" t="s">
        <v>575</v>
      </c>
      <c r="C4" s="752" t="str">
        <f>"  /"&amp;Home!F9</f>
        <v xml:space="preserve">  /2562</v>
      </c>
      <c r="D4" s="752"/>
      <c r="E4" s="752"/>
      <c r="F4" s="425" t="s">
        <v>14</v>
      </c>
      <c r="G4" s="423" t="str">
        <f>Home!F7&amp;"  "&amp;Home!F8&amp;"   "&amp;Home!F9</f>
        <v>29  มีนาคม   2562</v>
      </c>
      <c r="H4" s="423"/>
      <c r="I4" s="423"/>
      <c r="J4" s="423"/>
      <c r="K4" s="423"/>
      <c r="L4" s="423"/>
      <c r="O4" s="424" t="s">
        <v>640</v>
      </c>
    </row>
    <row r="5" spans="2:15" ht="23.25" x14ac:dyDescent="0.35">
      <c r="B5" s="425" t="s">
        <v>584</v>
      </c>
      <c r="C5" s="426" t="str">
        <f>"รายงานผลการจัดการเรียนรู้รายวิชา  "&amp;Home!C11&amp;"  ชั้น"&amp;Home!C9</f>
        <v>รายงานผลการจัดการเรียนรู้รายวิชา  คอมพิวเตอร์  ชั้นประถมศึกษาปีที่ 1</v>
      </c>
      <c r="D5" s="426"/>
      <c r="E5" s="426"/>
      <c r="F5" s="426"/>
      <c r="G5" s="426"/>
      <c r="H5" s="426"/>
      <c r="I5" s="426"/>
      <c r="J5" s="426"/>
      <c r="K5" s="426"/>
      <c r="L5" s="426"/>
      <c r="O5" s="424" t="s">
        <v>641</v>
      </c>
    </row>
    <row r="6" spans="2:15" ht="30" customHeight="1" x14ac:dyDescent="0.35">
      <c r="B6" s="423" t="str">
        <f>"เรียน  ผู้อำนวยการโรงเรียน"&amp;Home!C3</f>
        <v>เรียน  ผู้อำนวยการโรงเรียนหนองผือเทพนิมิต</v>
      </c>
      <c r="C6" s="423"/>
      <c r="D6" s="423"/>
      <c r="E6" s="423"/>
      <c r="F6" s="423"/>
      <c r="G6" s="423"/>
      <c r="H6" s="423"/>
      <c r="I6" s="423"/>
      <c r="J6" s="423"/>
      <c r="K6" s="423"/>
      <c r="L6" s="423"/>
    </row>
    <row r="7" spans="2:15" ht="30" customHeight="1" x14ac:dyDescent="0.35">
      <c r="B7" s="423"/>
      <c r="C7" s="423"/>
      <c r="D7" s="423" t="str">
        <f>"ตามที่ โรงเรียน"&amp;Home!C3&amp;"  มีคำสั่งมอบหมายงานในหน้าที่ให้ข้าพเจ้า   "&amp;Home!C15</f>
        <v>ตามที่ โรงเรียนหนองผือเทพนิมิต  มีคำสั่งมอบหมายงานในหน้าที่ให้ข้าพเจ้า   นายอังคาร  พึ่งผล</v>
      </c>
      <c r="E7" s="423"/>
      <c r="F7" s="423"/>
      <c r="G7" s="423"/>
      <c r="H7" s="423"/>
      <c r="I7" s="423"/>
      <c r="J7" s="423"/>
      <c r="K7" s="423"/>
      <c r="L7" s="423"/>
    </row>
    <row r="8" spans="2:15" ht="21" customHeight="1" x14ac:dyDescent="0.35">
      <c r="B8" s="423" t="str">
        <f>"ตำแหน่ง  "&amp;Home!F14&amp;" โรงเรียน"&amp;Home!C3&amp;"  เป็นผู้สอนประจำรายวิชา  "&amp;Home!C11</f>
        <v>ตำแหน่ง  ครูชำนาญการพิเศษ โรงเรียนหนองผือเทพนิมิต  เป็นผู้สอนประจำรายวิชา  คอมพิวเตอร์</v>
      </c>
      <c r="C8" s="423"/>
      <c r="D8" s="423"/>
      <c r="E8" s="423"/>
      <c r="F8" s="423"/>
      <c r="G8" s="423"/>
      <c r="H8" s="423"/>
      <c r="I8" s="423"/>
      <c r="J8" s="423"/>
      <c r="K8" s="423"/>
      <c r="L8" s="423"/>
    </row>
    <row r="9" spans="2:15" x14ac:dyDescent="0.35">
      <c r="B9" s="423" t="str">
        <f>"ชั้น"&amp;Home!C9&amp;"  ปีการศึกษา "&amp;Home!F5&amp;"  นั้น"</f>
        <v>ชั้นประถมศึกษาปีที่ 1  ปีการศึกษา 2561  นั้น</v>
      </c>
      <c r="C9" s="423"/>
      <c r="D9" s="423"/>
      <c r="E9" s="423"/>
      <c r="F9" s="423"/>
      <c r="G9" s="423"/>
      <c r="H9" s="423"/>
      <c r="I9" s="423"/>
      <c r="J9" s="423"/>
      <c r="K9" s="423"/>
      <c r="L9" s="423"/>
    </row>
    <row r="10" spans="2:15" x14ac:dyDescent="0.35">
      <c r="B10" s="423"/>
      <c r="C10" s="423"/>
      <c r="D10" s="423" t="s">
        <v>632</v>
      </c>
      <c r="E10" s="423"/>
      <c r="F10" s="423"/>
      <c r="G10" s="423"/>
      <c r="H10" s="423"/>
      <c r="I10" s="423"/>
      <c r="J10" s="423"/>
      <c r="K10" s="423"/>
      <c r="L10" s="423"/>
    </row>
    <row r="11" spans="2:15" x14ac:dyDescent="0.35">
      <c r="B11" s="423" t="s">
        <v>633</v>
      </c>
      <c r="C11" s="423"/>
      <c r="D11" s="423"/>
      <c r="E11" s="423"/>
      <c r="F11" s="423"/>
      <c r="G11" s="423"/>
      <c r="H11" s="423"/>
      <c r="I11" s="423"/>
      <c r="J11" s="423"/>
      <c r="K11" s="423"/>
      <c r="L11" s="423"/>
    </row>
    <row r="12" spans="2:15" x14ac:dyDescent="0.35">
      <c r="B12" s="423" t="s">
        <v>585</v>
      </c>
      <c r="C12" s="423"/>
      <c r="D12" s="423"/>
      <c r="E12" s="423"/>
      <c r="F12" s="423"/>
      <c r="G12" s="423"/>
      <c r="H12" s="423"/>
      <c r="I12" s="423"/>
      <c r="J12" s="423"/>
      <c r="K12" s="423"/>
      <c r="L12" s="423"/>
    </row>
    <row r="13" spans="2:15" x14ac:dyDescent="0.35">
      <c r="B13" s="423" t="s">
        <v>610</v>
      </c>
      <c r="C13" s="423"/>
      <c r="D13" s="423"/>
      <c r="E13" s="423"/>
      <c r="F13" s="423"/>
      <c r="G13" s="423"/>
      <c r="H13" s="423"/>
      <c r="I13" s="423"/>
      <c r="J13" s="423"/>
      <c r="K13" s="423"/>
      <c r="L13" s="423"/>
    </row>
    <row r="14" spans="2:15" x14ac:dyDescent="0.35">
      <c r="B14" s="423" t="s">
        <v>611</v>
      </c>
      <c r="C14" s="423"/>
      <c r="D14" s="423"/>
      <c r="E14" s="423"/>
      <c r="F14" s="423"/>
      <c r="G14" s="423"/>
      <c r="H14" s="423"/>
      <c r="I14" s="423"/>
      <c r="J14" s="423"/>
      <c r="K14" s="423"/>
      <c r="L14" s="423"/>
    </row>
    <row r="15" spans="2:15" ht="30" customHeight="1" x14ac:dyDescent="0.35">
      <c r="B15" s="423"/>
      <c r="C15" s="423"/>
      <c r="D15" s="423" t="s">
        <v>586</v>
      </c>
      <c r="E15" s="423"/>
      <c r="F15" s="423"/>
      <c r="G15" s="423"/>
      <c r="H15" s="423"/>
      <c r="I15" s="423"/>
      <c r="J15" s="423"/>
      <c r="K15" s="423"/>
      <c r="L15" s="423"/>
    </row>
    <row r="16" spans="2:15" x14ac:dyDescent="0.35">
      <c r="B16" s="423"/>
      <c r="C16" s="423"/>
      <c r="D16" s="423"/>
      <c r="E16" s="423"/>
      <c r="F16" s="423"/>
      <c r="G16" s="423"/>
      <c r="H16" s="423"/>
      <c r="I16" s="423"/>
      <c r="J16" s="423"/>
      <c r="K16" s="423"/>
      <c r="L16" s="423"/>
    </row>
    <row r="17" spans="2:12" x14ac:dyDescent="0.35">
      <c r="B17" s="423"/>
      <c r="C17" s="423"/>
      <c r="D17" s="423"/>
      <c r="E17" s="423"/>
      <c r="F17" s="423"/>
      <c r="G17" s="423"/>
      <c r="H17" s="423"/>
      <c r="I17" s="423"/>
      <c r="J17" s="423"/>
      <c r="K17" s="423"/>
      <c r="L17" s="423"/>
    </row>
    <row r="18" spans="2:12" ht="23.25" customHeight="1" x14ac:dyDescent="0.35">
      <c r="B18" s="423"/>
      <c r="C18" s="423"/>
      <c r="D18" s="752" t="str">
        <f>"("&amp;Home!C15&amp;")"</f>
        <v>(นายอังคาร  พึ่งผล)</v>
      </c>
      <c r="E18" s="752"/>
      <c r="F18" s="752"/>
      <c r="G18" s="752"/>
      <c r="H18" s="752"/>
      <c r="I18" s="752"/>
      <c r="J18" s="752"/>
      <c r="K18" s="752"/>
      <c r="L18" s="423"/>
    </row>
    <row r="19" spans="2:12" x14ac:dyDescent="0.35">
      <c r="B19" s="423"/>
      <c r="C19" s="423"/>
      <c r="D19" s="752" t="str">
        <f>"ตำแหน่ง  "&amp;Home!F14&amp;" โรงเรียน"&amp;Home!C3</f>
        <v>ตำแหน่ง  ครูชำนาญการพิเศษ โรงเรียนหนองผือเทพนิมิต</v>
      </c>
      <c r="E19" s="752"/>
      <c r="F19" s="752"/>
      <c r="G19" s="752"/>
      <c r="H19" s="752"/>
      <c r="I19" s="752"/>
      <c r="J19" s="752"/>
      <c r="K19" s="752"/>
      <c r="L19" s="423"/>
    </row>
    <row r="20" spans="2:12" x14ac:dyDescent="0.35">
      <c r="B20" s="423"/>
      <c r="C20" s="423"/>
      <c r="D20" s="423"/>
      <c r="E20" s="423"/>
      <c r="F20" s="423"/>
      <c r="G20" s="423"/>
      <c r="H20" s="423"/>
      <c r="I20" s="423"/>
      <c r="J20" s="423"/>
      <c r="K20" s="423"/>
      <c r="L20" s="423"/>
    </row>
    <row r="21" spans="2:12" x14ac:dyDescent="0.35"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</row>
    <row r="22" spans="2:12" x14ac:dyDescent="0.35">
      <c r="B22" s="423"/>
      <c r="C22" s="423"/>
      <c r="D22" s="423"/>
      <c r="E22" s="423"/>
      <c r="F22" s="423"/>
      <c r="G22" s="423"/>
      <c r="H22" s="423"/>
      <c r="I22" s="423"/>
      <c r="J22" s="423"/>
      <c r="K22" s="423"/>
      <c r="L22" s="423"/>
    </row>
    <row r="23" spans="2:12" x14ac:dyDescent="0.35">
      <c r="B23" s="423"/>
      <c r="C23" s="423"/>
      <c r="D23" s="423"/>
      <c r="E23" s="423"/>
      <c r="F23" s="423"/>
      <c r="G23" s="423"/>
      <c r="H23" s="423"/>
      <c r="I23" s="423"/>
      <c r="J23" s="423"/>
      <c r="K23" s="423"/>
      <c r="L23" s="423"/>
    </row>
    <row r="24" spans="2:12" x14ac:dyDescent="0.35">
      <c r="B24" s="423"/>
      <c r="C24" s="423"/>
      <c r="D24" s="423"/>
      <c r="E24" s="423"/>
      <c r="F24" s="423"/>
      <c r="G24" s="423"/>
      <c r="H24" s="423"/>
      <c r="I24" s="423"/>
      <c r="J24" s="423"/>
      <c r="K24" s="423"/>
      <c r="L24" s="423"/>
    </row>
    <row r="25" spans="2:12" x14ac:dyDescent="0.35">
      <c r="B25" s="423"/>
      <c r="C25" s="423"/>
      <c r="D25" s="423"/>
      <c r="E25" s="423"/>
      <c r="F25" s="423"/>
      <c r="G25" s="423"/>
      <c r="H25" s="423"/>
      <c r="I25" s="423"/>
      <c r="J25" s="423"/>
      <c r="K25" s="423"/>
      <c r="L25" s="423"/>
    </row>
    <row r="26" spans="2:12" x14ac:dyDescent="0.35">
      <c r="B26" s="423"/>
      <c r="C26" s="423"/>
      <c r="D26" s="423"/>
      <c r="E26" s="423"/>
      <c r="F26" s="423"/>
      <c r="G26" s="423"/>
      <c r="H26" s="423"/>
      <c r="I26" s="423"/>
      <c r="J26" s="423"/>
      <c r="K26" s="423"/>
      <c r="L26" s="423"/>
    </row>
    <row r="27" spans="2:12" x14ac:dyDescent="0.35">
      <c r="B27" s="423"/>
      <c r="C27" s="423"/>
      <c r="D27" s="423"/>
      <c r="E27" s="423"/>
      <c r="F27" s="423"/>
      <c r="G27" s="423"/>
      <c r="H27" s="423"/>
      <c r="I27" s="423"/>
      <c r="J27" s="423"/>
      <c r="K27" s="423"/>
      <c r="L27" s="423"/>
    </row>
    <row r="28" spans="2:12" x14ac:dyDescent="0.35">
      <c r="B28" s="423"/>
      <c r="C28" s="423"/>
      <c r="D28" s="423"/>
      <c r="E28" s="423"/>
      <c r="F28" s="423"/>
      <c r="G28" s="423"/>
      <c r="H28" s="423"/>
      <c r="I28" s="423"/>
      <c r="J28" s="423"/>
      <c r="K28" s="423"/>
      <c r="L28" s="423"/>
    </row>
    <row r="29" spans="2:12" x14ac:dyDescent="0.35">
      <c r="B29" s="423"/>
      <c r="C29" s="423"/>
      <c r="D29" s="423"/>
      <c r="E29" s="423"/>
      <c r="F29" s="423"/>
      <c r="G29" s="423"/>
      <c r="H29" s="423"/>
      <c r="I29" s="423"/>
      <c r="J29" s="423"/>
      <c r="K29" s="423"/>
      <c r="L29" s="423"/>
    </row>
    <row r="30" spans="2:12" x14ac:dyDescent="0.35">
      <c r="B30" s="423"/>
      <c r="C30" s="423"/>
      <c r="D30" s="423"/>
      <c r="E30" s="423"/>
      <c r="F30" s="423"/>
      <c r="G30" s="423"/>
      <c r="H30" s="423"/>
      <c r="I30" s="423"/>
      <c r="J30" s="423"/>
      <c r="K30" s="423"/>
      <c r="L30" s="423"/>
    </row>
    <row r="31" spans="2:12" x14ac:dyDescent="0.35">
      <c r="B31" s="423"/>
      <c r="C31" s="423"/>
      <c r="D31" s="423"/>
      <c r="E31" s="423"/>
      <c r="F31" s="423"/>
      <c r="G31" s="423"/>
      <c r="H31" s="423"/>
      <c r="I31" s="423"/>
      <c r="J31" s="423"/>
      <c r="K31" s="423"/>
      <c r="L31" s="423"/>
    </row>
    <row r="32" spans="2:12" x14ac:dyDescent="0.35">
      <c r="B32" s="423"/>
      <c r="C32" s="423"/>
      <c r="D32" s="423"/>
      <c r="E32" s="423"/>
      <c r="F32" s="423"/>
      <c r="G32" s="423"/>
      <c r="H32" s="423"/>
      <c r="I32" s="423"/>
      <c r="J32" s="423"/>
      <c r="K32" s="423"/>
      <c r="L32" s="423"/>
    </row>
  </sheetData>
  <sheetProtection password="CAD4" sheet="1" scenarios="1" selectLockedCells="1"/>
  <mergeCells count="3">
    <mergeCell ref="D18:K18"/>
    <mergeCell ref="D19:K19"/>
    <mergeCell ref="C4:E4"/>
  </mergeCells>
  <pageMargins left="0.70866141732283472" right="0.31496062992125984" top="0.55118110236220474" bottom="0.55118110236220474" header="0.31496062992125984" footer="0.31496062992125984"/>
  <pageSetup paperSize="9" orientation="portrait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X57"/>
  <sheetViews>
    <sheetView showGridLines="0" showRowColHeaders="0" topLeftCell="B1" zoomScale="110" zoomScaleNormal="110" workbookViewId="0">
      <selection activeCell="Y5" sqref="Y5"/>
    </sheetView>
  </sheetViews>
  <sheetFormatPr defaultRowHeight="21.75" customHeight="1" x14ac:dyDescent="0.45"/>
  <cols>
    <col min="1" max="1" width="6.85546875" style="125" customWidth="1"/>
    <col min="2" max="2" width="5.5703125" style="125" customWidth="1"/>
    <col min="3" max="3" width="8.140625" style="125" customWidth="1"/>
    <col min="4" max="4" width="22.140625" style="125" customWidth="1"/>
    <col min="5" max="6" width="7.28515625" style="125" customWidth="1"/>
    <col min="7" max="7" width="7.7109375" style="125" customWidth="1"/>
    <col min="8" max="8" width="7.140625" style="125" customWidth="1"/>
    <col min="9" max="9" width="8.7109375" style="125" customWidth="1"/>
    <col min="10" max="10" width="9.85546875" style="125" customWidth="1"/>
    <col min="11" max="11" width="8.85546875" style="125" customWidth="1"/>
    <col min="12" max="12" width="9" style="125" customWidth="1"/>
    <col min="13" max="13" width="8.42578125" style="125" customWidth="1"/>
    <col min="14" max="21" width="8.7109375" style="125" customWidth="1"/>
    <col min="22" max="22" width="9.85546875" style="125" customWidth="1"/>
    <col min="23" max="23" width="10.85546875" style="125" customWidth="1"/>
    <col min="24" max="24" width="2.28515625" style="125" customWidth="1"/>
    <col min="25" max="16384" width="9.140625" style="125"/>
  </cols>
  <sheetData>
    <row r="1" spans="2:24" ht="50.25" customHeight="1" x14ac:dyDescent="0.5">
      <c r="L1" s="758" t="s">
        <v>631</v>
      </c>
      <c r="M1" s="758"/>
      <c r="N1" s="758"/>
      <c r="O1" s="758"/>
      <c r="P1" s="758"/>
      <c r="Q1" s="758"/>
      <c r="R1" s="758"/>
      <c r="S1" s="758"/>
      <c r="T1" s="758"/>
      <c r="U1" s="479"/>
      <c r="V1" s="172"/>
    </row>
    <row r="2" spans="2:24" ht="28.5" customHeight="1" x14ac:dyDescent="0.45">
      <c r="B2" s="129"/>
      <c r="C2" s="129"/>
      <c r="D2" s="755" t="str">
        <f>"ประกาศผลการประเมินรายวิชา  "&amp;Home!C11&amp;"  รหัสวิชา "&amp;Home!C12&amp;"  ชั้น"&amp;Home!C9&amp;"  ปีการศึกษา "&amp;Home!F5</f>
        <v>ประกาศผลการประเมินรายวิชา  คอมพิวเตอร์  รหัสวิชา ง 11102  ชั้นประถมศึกษาปีที่ 1  ปีการศึกษา 2561</v>
      </c>
      <c r="E2" s="755"/>
      <c r="F2" s="755"/>
      <c r="G2" s="755"/>
      <c r="H2" s="755"/>
      <c r="I2" s="755"/>
      <c r="J2" s="755"/>
      <c r="K2" s="755"/>
      <c r="L2" s="755"/>
      <c r="M2" s="755"/>
      <c r="N2" s="757" t="str">
        <f>D2</f>
        <v>ประกาศผลการประเมินรายวิชา  คอมพิวเตอร์  รหัสวิชา ง 11102  ชั้นประถมศึกษาปีที่ 1  ปีการศึกษา 2561</v>
      </c>
      <c r="O2" s="757"/>
      <c r="P2" s="757"/>
      <c r="Q2" s="757"/>
      <c r="R2" s="757"/>
      <c r="S2" s="757"/>
      <c r="T2" s="757"/>
      <c r="U2" s="757"/>
      <c r="V2" s="757"/>
      <c r="W2" s="757"/>
    </row>
    <row r="3" spans="2:24" ht="20.25" customHeight="1" x14ac:dyDescent="0.45">
      <c r="B3" s="129"/>
      <c r="C3" s="130"/>
      <c r="D3" s="756" t="s">
        <v>314</v>
      </c>
      <c r="E3" s="756"/>
      <c r="F3" s="756"/>
      <c r="G3" s="756"/>
      <c r="H3" s="756"/>
      <c r="I3" s="756"/>
      <c r="J3" s="756"/>
      <c r="K3" s="756"/>
      <c r="L3" s="756"/>
      <c r="M3" s="756"/>
      <c r="N3" s="756" t="str">
        <f>D3</f>
        <v>สำหรับครูผู้สอนส่งผลการประเมินให้ครูประจำชั้น กรอกข้อมูลรายงานคุณภาพระดับชั้นเรียน (รศ.1)</v>
      </c>
      <c r="O3" s="756"/>
      <c r="P3" s="756"/>
      <c r="Q3" s="756"/>
      <c r="R3" s="756"/>
      <c r="S3" s="756"/>
      <c r="T3" s="756"/>
      <c r="U3" s="756"/>
      <c r="V3" s="756"/>
      <c r="W3" s="756"/>
    </row>
    <row r="4" spans="2:24" s="127" customFormat="1" ht="20.25" customHeight="1" x14ac:dyDescent="0.45">
      <c r="B4" s="759" t="s">
        <v>0</v>
      </c>
      <c r="C4" s="760" t="s">
        <v>20</v>
      </c>
      <c r="D4" s="759" t="s">
        <v>17</v>
      </c>
      <c r="E4" s="436" t="s">
        <v>6</v>
      </c>
      <c r="F4" s="436" t="s">
        <v>6</v>
      </c>
      <c r="G4" s="763" t="s">
        <v>613</v>
      </c>
      <c r="H4" s="764"/>
      <c r="I4" s="754" t="s">
        <v>295</v>
      </c>
      <c r="J4" s="754"/>
      <c r="K4" s="754"/>
      <c r="L4" s="754"/>
      <c r="M4" s="754"/>
      <c r="N4" s="754" t="s">
        <v>63</v>
      </c>
      <c r="O4" s="754"/>
      <c r="P4" s="754"/>
      <c r="Q4" s="754"/>
      <c r="R4" s="754"/>
      <c r="S4" s="754"/>
      <c r="T4" s="754"/>
      <c r="U4" s="754"/>
      <c r="V4" s="754"/>
      <c r="W4" s="754"/>
      <c r="X4" s="128"/>
    </row>
    <row r="5" spans="2:24" s="127" customFormat="1" ht="20.25" customHeight="1" x14ac:dyDescent="0.4">
      <c r="B5" s="759"/>
      <c r="C5" s="761"/>
      <c r="D5" s="759"/>
      <c r="E5" s="437" t="s">
        <v>612</v>
      </c>
      <c r="F5" s="437" t="s">
        <v>625</v>
      </c>
      <c r="G5" s="491" t="s">
        <v>6</v>
      </c>
      <c r="H5" s="753" t="s">
        <v>626</v>
      </c>
      <c r="I5" s="490" t="s">
        <v>136</v>
      </c>
      <c r="J5" s="490" t="s">
        <v>296</v>
      </c>
      <c r="K5" s="490" t="s">
        <v>137</v>
      </c>
      <c r="L5" s="490" t="s">
        <v>5</v>
      </c>
      <c r="M5" s="753" t="s">
        <v>61</v>
      </c>
      <c r="N5" s="131" t="s">
        <v>287</v>
      </c>
      <c r="O5" s="131" t="s">
        <v>288</v>
      </c>
      <c r="P5" s="131" t="s">
        <v>289</v>
      </c>
      <c r="Q5" s="131" t="s">
        <v>290</v>
      </c>
      <c r="R5" s="131" t="s">
        <v>291</v>
      </c>
      <c r="S5" s="131" t="s">
        <v>292</v>
      </c>
      <c r="T5" s="131" t="s">
        <v>293</v>
      </c>
      <c r="U5" s="131" t="s">
        <v>294</v>
      </c>
      <c r="V5" s="131" t="s">
        <v>5</v>
      </c>
      <c r="W5" s="753" t="s">
        <v>61</v>
      </c>
      <c r="X5" s="128"/>
    </row>
    <row r="6" spans="2:24" s="127" customFormat="1" ht="20.25" customHeight="1" x14ac:dyDescent="0.4">
      <c r="B6" s="759"/>
      <c r="C6" s="762"/>
      <c r="D6" s="759"/>
      <c r="E6" s="438">
        <v>100</v>
      </c>
      <c r="F6" s="438">
        <v>100</v>
      </c>
      <c r="G6" s="492">
        <v>100</v>
      </c>
      <c r="H6" s="753"/>
      <c r="I6" s="132" t="s">
        <v>530</v>
      </c>
      <c r="J6" s="132" t="s">
        <v>530</v>
      </c>
      <c r="K6" s="132" t="s">
        <v>530</v>
      </c>
      <c r="L6" s="132" t="s">
        <v>297</v>
      </c>
      <c r="M6" s="753"/>
      <c r="N6" s="132" t="s">
        <v>530</v>
      </c>
      <c r="O6" s="132" t="s">
        <v>530</v>
      </c>
      <c r="P6" s="132" t="s">
        <v>530</v>
      </c>
      <c r="Q6" s="132" t="s">
        <v>530</v>
      </c>
      <c r="R6" s="132" t="s">
        <v>530</v>
      </c>
      <c r="S6" s="132" t="s">
        <v>530</v>
      </c>
      <c r="T6" s="132" t="s">
        <v>530</v>
      </c>
      <c r="U6" s="132" t="s">
        <v>530</v>
      </c>
      <c r="V6" s="132" t="s">
        <v>297</v>
      </c>
      <c r="W6" s="753"/>
      <c r="X6" s="128"/>
    </row>
    <row r="7" spans="2:24" s="126" customFormat="1" ht="15.75" customHeight="1" x14ac:dyDescent="0.4">
      <c r="B7" s="304">
        <v>1</v>
      </c>
      <c r="C7" s="305" t="str">
        <f>IF(นักเรียน!C6="","",นักเรียน!C6)</f>
        <v/>
      </c>
      <c r="D7" s="306" t="str">
        <f>IF(นักเรียน!E6="","",นักเรียน!E6)</f>
        <v/>
      </c>
      <c r="E7" s="305" t="str">
        <f>IF(OR(นักเรียน!Q6="ออก",คะแนน1!BA6=""),"",คะแนน1!BA6)</f>
        <v/>
      </c>
      <c r="F7" s="305" t="str">
        <f>IF(OR(นักเรียน!Q6="ออก",คะแนน2!BA6=""),"",คะแนน2!BA6)</f>
        <v/>
      </c>
      <c r="G7" s="307" t="str">
        <f>IF(OR(นักเรียน!Q6="ออก",คะแนน2!BB6=""),"",คะแนน2!BB6)</f>
        <v/>
      </c>
      <c r="H7" s="308" t="str">
        <f>IF(คะแนน2!BC6="","",คะแนน2!BC6)</f>
        <v/>
      </c>
      <c r="I7" s="304" t="str">
        <f>IF(OR(นักเรียน!Q6="ออก",คิดวิเคราะห์รายข้อ!I6=""),"",คิดวิเคราะห์รายข้อ!I6)</f>
        <v/>
      </c>
      <c r="J7" s="304" t="str">
        <f>IF(OR(นักเรียน!Q6="ออก",คิดวิเคราะห์รายข้อ!N6=""),"",คิดวิเคราะห์รายข้อ!N6)</f>
        <v/>
      </c>
      <c r="K7" s="304" t="str">
        <f>IF(OR(นักเรียน!Q6="ออก",คิดวิเคราะห์รายข้อ!R6=""),"",คิดวิเคราะห์รายข้อ!R6)</f>
        <v/>
      </c>
      <c r="L7" s="307" t="str">
        <f>คิดวิเคราะห์!L6</f>
        <v/>
      </c>
      <c r="M7" s="309" t="str">
        <f>คิดวิเคราะห์!N6</f>
        <v/>
      </c>
      <c r="N7" s="307" t="str">
        <f>IF(OR(นักเรียน!Q6="ออก",คุณลักษณะรายข้อ!K6=""),"",คุณลักษณะรายข้อ!K6)</f>
        <v/>
      </c>
      <c r="O7" s="307" t="str">
        <f>IF(OR(นักเรียน!Q6="ออก",คุณลักษณะรายข้อ!P6=""),"",คุณลักษณะรายข้อ!P6)</f>
        <v/>
      </c>
      <c r="P7" s="310" t="str">
        <f>IF(OR(นักเรียน!Q6="ออก",คุณลักษณะรายข้อ!T6=""),"",คุณลักษณะรายข้อ!T6)</f>
        <v/>
      </c>
      <c r="Q7" s="307" t="str">
        <f>IF(OR(นักเรียน!Q6="ออก",คุณลักษณะรายข้อ!Y6=""),"",คุณลักษณะรายข้อ!Y6)</f>
        <v/>
      </c>
      <c r="R7" s="307" t="str">
        <f>IF(OR(นักเรียน!Q6="ออก",คุณลักษณะรายข้อ!AD6=""),"",คุณลักษณะรายข้อ!AD6)</f>
        <v/>
      </c>
      <c r="S7" s="307" t="str">
        <f>IF(OR(นักเรียน!Q6="ออก",คุณลักษณะรายข้อ!AI6=""),"",คุณลักษณะรายข้อ!AI6)</f>
        <v/>
      </c>
      <c r="T7" s="307" t="str">
        <f>IF(OR(นักเรียน!Q6="ออก",คุณลักษณะรายข้อ!AO6=""),"",คุณลักษณะรายข้อ!AO6)</f>
        <v/>
      </c>
      <c r="U7" s="307" t="str">
        <f>IF(OR(นักเรียน!Q6="ออก",คุณลักษณะรายข้อ!AT6=""),"",คุณลักษณะรายข้อ!AT6)</f>
        <v/>
      </c>
      <c r="V7" s="307" t="str">
        <f>คุณลักษณะ!Y6</f>
        <v/>
      </c>
      <c r="W7" s="307" t="str">
        <f>คุณลักษณะ!AA6</f>
        <v/>
      </c>
      <c r="X7" s="128"/>
    </row>
    <row r="8" spans="2:24" s="126" customFormat="1" ht="15.75" customHeight="1" x14ac:dyDescent="0.4">
      <c r="B8" s="298">
        <v>2</v>
      </c>
      <c r="C8" s="299" t="str">
        <f>IF(นักเรียน!C7="","",นักเรียน!C7)</f>
        <v/>
      </c>
      <c r="D8" s="300" t="str">
        <f>IF(นักเรียน!E7="","",นักเรียน!E7)</f>
        <v/>
      </c>
      <c r="E8" s="305" t="str">
        <f>IF(OR(นักเรียน!Q7="ออก",คะแนน1!BA7=""),"",คะแนน1!BA7)</f>
        <v/>
      </c>
      <c r="F8" s="305" t="str">
        <f>IF(OR(นักเรียน!Q7="ออก",คะแนน2!BA7=""),"",คะแนน2!BA7)</f>
        <v/>
      </c>
      <c r="G8" s="307" t="str">
        <f>IF(OR(นักเรียน!Q7="ออก",คะแนน2!BB7=""),"",คะแนน2!BB7)</f>
        <v/>
      </c>
      <c r="H8" s="302" t="str">
        <f>IF(คะแนน2!BC7="","",คะแนน2!BC7)</f>
        <v/>
      </c>
      <c r="I8" s="304" t="str">
        <f>IF(OR(นักเรียน!Q7="ออก",คิดวิเคราะห์รายข้อ!I7=""),"",คิดวิเคราะห์รายข้อ!I7)</f>
        <v/>
      </c>
      <c r="J8" s="304" t="str">
        <f>IF(OR(นักเรียน!Q7="ออก",คิดวิเคราะห์รายข้อ!N7=""),"",คิดวิเคราะห์รายข้อ!N7)</f>
        <v/>
      </c>
      <c r="K8" s="304" t="str">
        <f>IF(OR(นักเรียน!Q7="ออก",คิดวิเคราะห์รายข้อ!R7=""),"",คิดวิเคราะห์รายข้อ!R7)</f>
        <v/>
      </c>
      <c r="L8" s="301" t="str">
        <f>คิดวิเคราะห์!L7</f>
        <v/>
      </c>
      <c r="M8" s="303" t="str">
        <f>คิดวิเคราะห์!N7</f>
        <v/>
      </c>
      <c r="N8" s="307" t="str">
        <f>IF(OR(นักเรียน!Q7="ออก",คุณลักษณะรายข้อ!K7=""),"",คุณลักษณะรายข้อ!K7)</f>
        <v/>
      </c>
      <c r="O8" s="307" t="str">
        <f>IF(OR(นักเรียน!Q7="ออก",คุณลักษณะรายข้อ!P7=""),"",คุณลักษณะรายข้อ!P7)</f>
        <v/>
      </c>
      <c r="P8" s="310" t="str">
        <f>IF(OR(นักเรียน!Q7="ออก",คุณลักษณะรายข้อ!T7=""),"",คุณลักษณะรายข้อ!T7)</f>
        <v/>
      </c>
      <c r="Q8" s="307" t="str">
        <f>IF(OR(นักเรียน!Q7="ออก",คุณลักษณะรายข้อ!Y7=""),"",คุณลักษณะรายข้อ!Y7)</f>
        <v/>
      </c>
      <c r="R8" s="307" t="str">
        <f>IF(OR(นักเรียน!Q7="ออก",คุณลักษณะรายข้อ!AD7=""),"",คุณลักษณะรายข้อ!AD7)</f>
        <v/>
      </c>
      <c r="S8" s="307" t="str">
        <f>IF(OR(นักเรียน!Q7="ออก",คุณลักษณะรายข้อ!AI7=""),"",คุณลักษณะรายข้อ!AI7)</f>
        <v/>
      </c>
      <c r="T8" s="307" t="str">
        <f>IF(OR(นักเรียน!Q7="ออก",คุณลักษณะรายข้อ!AO7=""),"",คุณลักษณะรายข้อ!AO7)</f>
        <v/>
      </c>
      <c r="U8" s="307" t="str">
        <f>IF(OR(นักเรียน!Q7="ออก",คุณลักษณะรายข้อ!AT7=""),"",คุณลักษณะรายข้อ!AT7)</f>
        <v/>
      </c>
      <c r="V8" s="301" t="str">
        <f>คุณลักษณะ!Y7</f>
        <v/>
      </c>
      <c r="W8" s="301" t="str">
        <f>คุณลักษณะ!AA7</f>
        <v/>
      </c>
      <c r="X8" s="128"/>
    </row>
    <row r="9" spans="2:24" s="126" customFormat="1" ht="15.75" customHeight="1" x14ac:dyDescent="0.4">
      <c r="B9" s="298">
        <v>3</v>
      </c>
      <c r="C9" s="299" t="str">
        <f>IF(นักเรียน!C8="","",นักเรียน!C8)</f>
        <v/>
      </c>
      <c r="D9" s="300" t="str">
        <f>IF(นักเรียน!E8="","",นักเรียน!E8)</f>
        <v/>
      </c>
      <c r="E9" s="305" t="str">
        <f>IF(OR(นักเรียน!Q8="ออก",คะแนน1!BA8=""),"",คะแนน1!BA8)</f>
        <v/>
      </c>
      <c r="F9" s="305" t="str">
        <f>IF(OR(นักเรียน!Q8="ออก",คะแนน2!BA8=""),"",คะแนน2!BA8)</f>
        <v/>
      </c>
      <c r="G9" s="307" t="str">
        <f>IF(OR(นักเรียน!Q8="ออก",คะแนน2!BB8=""),"",คะแนน2!BB8)</f>
        <v/>
      </c>
      <c r="H9" s="302" t="str">
        <f>IF(คะแนน2!BC8="","",คะแนน2!BC8)</f>
        <v/>
      </c>
      <c r="I9" s="304" t="str">
        <f>IF(OR(นักเรียน!Q8="ออก",คิดวิเคราะห์รายข้อ!I8=""),"",คิดวิเคราะห์รายข้อ!I8)</f>
        <v/>
      </c>
      <c r="J9" s="304" t="str">
        <f>IF(OR(นักเรียน!Q8="ออก",คิดวิเคราะห์รายข้อ!N8=""),"",คิดวิเคราะห์รายข้อ!N8)</f>
        <v/>
      </c>
      <c r="K9" s="304" t="str">
        <f>IF(OR(นักเรียน!Q8="ออก",คิดวิเคราะห์รายข้อ!R8=""),"",คิดวิเคราะห์รายข้อ!R8)</f>
        <v/>
      </c>
      <c r="L9" s="301" t="str">
        <f>คิดวิเคราะห์!L8</f>
        <v/>
      </c>
      <c r="M9" s="303" t="str">
        <f>คิดวิเคราะห์!N8</f>
        <v/>
      </c>
      <c r="N9" s="307" t="str">
        <f>IF(OR(นักเรียน!Q8="ออก",คุณลักษณะรายข้อ!K8=""),"",คุณลักษณะรายข้อ!K8)</f>
        <v/>
      </c>
      <c r="O9" s="307" t="str">
        <f>IF(OR(นักเรียน!Q8="ออก",คุณลักษณะรายข้อ!P8=""),"",คุณลักษณะรายข้อ!P8)</f>
        <v/>
      </c>
      <c r="P9" s="310" t="str">
        <f>IF(OR(นักเรียน!Q8="ออก",คุณลักษณะรายข้อ!T8=""),"",คุณลักษณะรายข้อ!T8)</f>
        <v/>
      </c>
      <c r="Q9" s="307" t="str">
        <f>IF(OR(นักเรียน!Q8="ออก",คุณลักษณะรายข้อ!Y8=""),"",คุณลักษณะรายข้อ!Y8)</f>
        <v/>
      </c>
      <c r="R9" s="307" t="str">
        <f>IF(OR(นักเรียน!Q8="ออก",คุณลักษณะรายข้อ!AD8=""),"",คุณลักษณะรายข้อ!AD8)</f>
        <v/>
      </c>
      <c r="S9" s="307" t="str">
        <f>IF(OR(นักเรียน!Q8="ออก",คุณลักษณะรายข้อ!AI8=""),"",คุณลักษณะรายข้อ!AI8)</f>
        <v/>
      </c>
      <c r="T9" s="307" t="str">
        <f>IF(OR(นักเรียน!Q8="ออก",คุณลักษณะรายข้อ!AO8=""),"",คุณลักษณะรายข้อ!AO8)</f>
        <v/>
      </c>
      <c r="U9" s="307" t="str">
        <f>IF(OR(นักเรียน!Q8="ออก",คุณลักษณะรายข้อ!AT8=""),"",คุณลักษณะรายข้อ!AT8)</f>
        <v/>
      </c>
      <c r="V9" s="301" t="str">
        <f>คุณลักษณะ!Y8</f>
        <v/>
      </c>
      <c r="W9" s="301" t="str">
        <f>คุณลักษณะ!AA8</f>
        <v/>
      </c>
      <c r="X9" s="128"/>
    </row>
    <row r="10" spans="2:24" s="126" customFormat="1" ht="15.75" customHeight="1" x14ac:dyDescent="0.4">
      <c r="B10" s="298">
        <v>4</v>
      </c>
      <c r="C10" s="299" t="str">
        <f>IF(นักเรียน!C9="","",นักเรียน!C9)</f>
        <v/>
      </c>
      <c r="D10" s="300" t="str">
        <f>IF(นักเรียน!E9="","",นักเรียน!E9)</f>
        <v/>
      </c>
      <c r="E10" s="305" t="str">
        <f>IF(OR(นักเรียน!Q9="ออก",คะแนน1!BA9=""),"",คะแนน1!BA9)</f>
        <v/>
      </c>
      <c r="F10" s="305" t="str">
        <f>IF(OR(นักเรียน!Q9="ออก",คะแนน2!BA9=""),"",คะแนน2!BA9)</f>
        <v/>
      </c>
      <c r="G10" s="307" t="str">
        <f>IF(OR(นักเรียน!Q9="ออก",คะแนน2!BB9=""),"",คะแนน2!BB9)</f>
        <v/>
      </c>
      <c r="H10" s="302" t="str">
        <f>IF(คะแนน2!BC9="","",คะแนน2!BC9)</f>
        <v/>
      </c>
      <c r="I10" s="304" t="str">
        <f>IF(OR(นักเรียน!Q9="ออก",คิดวิเคราะห์รายข้อ!I9=""),"",คิดวิเคราะห์รายข้อ!I9)</f>
        <v/>
      </c>
      <c r="J10" s="304" t="str">
        <f>IF(OR(นักเรียน!Q9="ออก",คิดวิเคราะห์รายข้อ!N9=""),"",คิดวิเคราะห์รายข้อ!N9)</f>
        <v/>
      </c>
      <c r="K10" s="304" t="str">
        <f>IF(OR(นักเรียน!Q9="ออก",คิดวิเคราะห์รายข้อ!R9=""),"",คิดวิเคราะห์รายข้อ!R9)</f>
        <v/>
      </c>
      <c r="L10" s="301" t="str">
        <f>คิดวิเคราะห์!L9</f>
        <v/>
      </c>
      <c r="M10" s="303" t="str">
        <f>คิดวิเคราะห์!N9</f>
        <v/>
      </c>
      <c r="N10" s="307" t="str">
        <f>IF(OR(นักเรียน!Q9="ออก",คุณลักษณะรายข้อ!K9=""),"",คุณลักษณะรายข้อ!K9)</f>
        <v/>
      </c>
      <c r="O10" s="307" t="str">
        <f>IF(OR(นักเรียน!Q9="ออก",คุณลักษณะรายข้อ!P9=""),"",คุณลักษณะรายข้อ!P9)</f>
        <v/>
      </c>
      <c r="P10" s="310" t="str">
        <f>IF(OR(นักเรียน!Q9="ออก",คุณลักษณะรายข้อ!T9=""),"",คุณลักษณะรายข้อ!T9)</f>
        <v/>
      </c>
      <c r="Q10" s="307" t="str">
        <f>IF(OR(นักเรียน!Q9="ออก",คุณลักษณะรายข้อ!Y9=""),"",คุณลักษณะรายข้อ!Y9)</f>
        <v/>
      </c>
      <c r="R10" s="307" t="str">
        <f>IF(OR(นักเรียน!Q9="ออก",คุณลักษณะรายข้อ!AD9=""),"",คุณลักษณะรายข้อ!AD9)</f>
        <v/>
      </c>
      <c r="S10" s="307" t="str">
        <f>IF(OR(นักเรียน!Q9="ออก",คุณลักษณะรายข้อ!AI9=""),"",คุณลักษณะรายข้อ!AI9)</f>
        <v/>
      </c>
      <c r="T10" s="307" t="str">
        <f>IF(OR(นักเรียน!Q9="ออก",คุณลักษณะรายข้อ!AO9=""),"",คุณลักษณะรายข้อ!AO9)</f>
        <v/>
      </c>
      <c r="U10" s="307" t="str">
        <f>IF(OR(นักเรียน!Q9="ออก",คุณลักษณะรายข้อ!AT9=""),"",คุณลักษณะรายข้อ!AT9)</f>
        <v/>
      </c>
      <c r="V10" s="301" t="str">
        <f>คุณลักษณะ!Y9</f>
        <v/>
      </c>
      <c r="W10" s="301" t="str">
        <f>คุณลักษณะ!AA9</f>
        <v/>
      </c>
      <c r="X10" s="128"/>
    </row>
    <row r="11" spans="2:24" s="126" customFormat="1" ht="15.75" customHeight="1" x14ac:dyDescent="0.4">
      <c r="B11" s="298">
        <v>5</v>
      </c>
      <c r="C11" s="299" t="str">
        <f>IF(นักเรียน!C10="","",นักเรียน!C10)</f>
        <v/>
      </c>
      <c r="D11" s="300" t="str">
        <f>IF(นักเรียน!E10="","",นักเรียน!E10)</f>
        <v/>
      </c>
      <c r="E11" s="305" t="str">
        <f>IF(OR(นักเรียน!Q10="ออก",คะแนน1!BA10=""),"",คะแนน1!BA10)</f>
        <v/>
      </c>
      <c r="F11" s="305" t="str">
        <f>IF(OR(นักเรียน!Q10="ออก",คะแนน2!BA10=""),"",คะแนน2!BA10)</f>
        <v/>
      </c>
      <c r="G11" s="307" t="str">
        <f>IF(OR(นักเรียน!Q10="ออก",คะแนน2!BB10=""),"",คะแนน2!BB10)</f>
        <v/>
      </c>
      <c r="H11" s="302" t="str">
        <f>IF(คะแนน2!BC10="","",คะแนน2!BC10)</f>
        <v/>
      </c>
      <c r="I11" s="304" t="str">
        <f>IF(OR(นักเรียน!Q10="ออก",คิดวิเคราะห์รายข้อ!I10=""),"",คิดวิเคราะห์รายข้อ!I10)</f>
        <v/>
      </c>
      <c r="J11" s="304" t="str">
        <f>IF(OR(นักเรียน!Q10="ออก",คิดวิเคราะห์รายข้อ!N10=""),"",คิดวิเคราะห์รายข้อ!N10)</f>
        <v/>
      </c>
      <c r="K11" s="304" t="str">
        <f>IF(OR(นักเรียน!Q10="ออก",คิดวิเคราะห์รายข้อ!R10=""),"",คิดวิเคราะห์รายข้อ!R10)</f>
        <v/>
      </c>
      <c r="L11" s="301" t="str">
        <f>คิดวิเคราะห์!L10</f>
        <v/>
      </c>
      <c r="M11" s="303" t="str">
        <f>คิดวิเคราะห์!N10</f>
        <v/>
      </c>
      <c r="N11" s="307" t="str">
        <f>IF(OR(นักเรียน!Q10="ออก",คุณลักษณะรายข้อ!K10=""),"",คุณลักษณะรายข้อ!K10)</f>
        <v/>
      </c>
      <c r="O11" s="307" t="str">
        <f>IF(OR(นักเรียน!Q10="ออก",คุณลักษณะรายข้อ!P10=""),"",คุณลักษณะรายข้อ!P10)</f>
        <v/>
      </c>
      <c r="P11" s="310" t="str">
        <f>IF(OR(นักเรียน!Q10="ออก",คุณลักษณะรายข้อ!T10=""),"",คุณลักษณะรายข้อ!T10)</f>
        <v/>
      </c>
      <c r="Q11" s="307" t="str">
        <f>IF(OR(นักเรียน!Q10="ออก",คุณลักษณะรายข้อ!Y10=""),"",คุณลักษณะรายข้อ!Y10)</f>
        <v/>
      </c>
      <c r="R11" s="307" t="str">
        <f>IF(OR(นักเรียน!Q10="ออก",คุณลักษณะรายข้อ!AD10=""),"",คุณลักษณะรายข้อ!AD10)</f>
        <v/>
      </c>
      <c r="S11" s="307" t="str">
        <f>IF(OR(นักเรียน!Q10="ออก",คุณลักษณะรายข้อ!AI10=""),"",คุณลักษณะรายข้อ!AI10)</f>
        <v/>
      </c>
      <c r="T11" s="307" t="str">
        <f>IF(OR(นักเรียน!Q10="ออก",คุณลักษณะรายข้อ!AO10=""),"",คุณลักษณะรายข้อ!AO10)</f>
        <v/>
      </c>
      <c r="U11" s="307" t="str">
        <f>IF(OR(นักเรียน!Q10="ออก",คุณลักษณะรายข้อ!AT10=""),"",คุณลักษณะรายข้อ!AT10)</f>
        <v/>
      </c>
      <c r="V11" s="301" t="str">
        <f>คุณลักษณะ!Y10</f>
        <v/>
      </c>
      <c r="W11" s="301" t="str">
        <f>คุณลักษณะ!AA10</f>
        <v/>
      </c>
      <c r="X11" s="128"/>
    </row>
    <row r="12" spans="2:24" s="126" customFormat="1" ht="15.75" customHeight="1" x14ac:dyDescent="0.4">
      <c r="B12" s="298">
        <v>6</v>
      </c>
      <c r="C12" s="299" t="str">
        <f>IF(นักเรียน!C11="","",นักเรียน!C11)</f>
        <v/>
      </c>
      <c r="D12" s="300" t="str">
        <f>IF(นักเรียน!E11="","",นักเรียน!E11)</f>
        <v/>
      </c>
      <c r="E12" s="305" t="str">
        <f>IF(OR(นักเรียน!Q11="ออก",คะแนน1!BA11=""),"",คะแนน1!BA11)</f>
        <v/>
      </c>
      <c r="F12" s="305" t="str">
        <f>IF(OR(นักเรียน!Q11="ออก",คะแนน2!BA11=""),"",คะแนน2!BA11)</f>
        <v/>
      </c>
      <c r="G12" s="307" t="str">
        <f>IF(OR(นักเรียน!Q11="ออก",คะแนน2!BB11=""),"",คะแนน2!BB11)</f>
        <v/>
      </c>
      <c r="H12" s="302" t="str">
        <f>IF(คะแนน2!BC11="","",คะแนน2!BC11)</f>
        <v/>
      </c>
      <c r="I12" s="304" t="str">
        <f>IF(OR(นักเรียน!Q11="ออก",คิดวิเคราะห์รายข้อ!I11=""),"",คิดวิเคราะห์รายข้อ!I11)</f>
        <v/>
      </c>
      <c r="J12" s="304" t="str">
        <f>IF(OR(นักเรียน!Q11="ออก",คิดวิเคราะห์รายข้อ!N11=""),"",คิดวิเคราะห์รายข้อ!N11)</f>
        <v/>
      </c>
      <c r="K12" s="304" t="str">
        <f>IF(OR(นักเรียน!Q11="ออก",คิดวิเคราะห์รายข้อ!R11=""),"",คิดวิเคราะห์รายข้อ!R11)</f>
        <v/>
      </c>
      <c r="L12" s="301" t="str">
        <f>คิดวิเคราะห์!L11</f>
        <v/>
      </c>
      <c r="M12" s="303" t="str">
        <f>คิดวิเคราะห์!N11</f>
        <v/>
      </c>
      <c r="N12" s="307" t="str">
        <f>IF(OR(นักเรียน!Q11="ออก",คุณลักษณะรายข้อ!K11=""),"",คุณลักษณะรายข้อ!K11)</f>
        <v/>
      </c>
      <c r="O12" s="307" t="str">
        <f>IF(OR(นักเรียน!Q11="ออก",คุณลักษณะรายข้อ!P11=""),"",คุณลักษณะรายข้อ!P11)</f>
        <v/>
      </c>
      <c r="P12" s="310" t="str">
        <f>IF(OR(นักเรียน!Q11="ออก",คุณลักษณะรายข้อ!T11=""),"",คุณลักษณะรายข้อ!T11)</f>
        <v/>
      </c>
      <c r="Q12" s="307" t="str">
        <f>IF(OR(นักเรียน!Q11="ออก",คุณลักษณะรายข้อ!Y11=""),"",คุณลักษณะรายข้อ!Y11)</f>
        <v/>
      </c>
      <c r="R12" s="307" t="str">
        <f>IF(OR(นักเรียน!Q11="ออก",คุณลักษณะรายข้อ!AD11=""),"",คุณลักษณะรายข้อ!AD11)</f>
        <v/>
      </c>
      <c r="S12" s="307" t="str">
        <f>IF(OR(นักเรียน!Q11="ออก",คุณลักษณะรายข้อ!AI11=""),"",คุณลักษณะรายข้อ!AI11)</f>
        <v/>
      </c>
      <c r="T12" s="307" t="str">
        <f>IF(OR(นักเรียน!Q11="ออก",คุณลักษณะรายข้อ!AO11=""),"",คุณลักษณะรายข้อ!AO11)</f>
        <v/>
      </c>
      <c r="U12" s="307" t="str">
        <f>IF(OR(นักเรียน!Q11="ออก",คุณลักษณะรายข้อ!AT11=""),"",คุณลักษณะรายข้อ!AT11)</f>
        <v/>
      </c>
      <c r="V12" s="301" t="str">
        <f>คุณลักษณะ!Y11</f>
        <v/>
      </c>
      <c r="W12" s="301" t="str">
        <f>คุณลักษณะ!AA11</f>
        <v/>
      </c>
      <c r="X12" s="128"/>
    </row>
    <row r="13" spans="2:24" s="126" customFormat="1" ht="15.75" customHeight="1" x14ac:dyDescent="0.4">
      <c r="B13" s="298">
        <v>7</v>
      </c>
      <c r="C13" s="299" t="str">
        <f>IF(นักเรียน!C12="","",นักเรียน!C12)</f>
        <v/>
      </c>
      <c r="D13" s="300" t="str">
        <f>IF(นักเรียน!E12="","",นักเรียน!E12)</f>
        <v/>
      </c>
      <c r="E13" s="305" t="str">
        <f>IF(OR(นักเรียน!Q12="ออก",คะแนน1!BA12=""),"",คะแนน1!BA12)</f>
        <v/>
      </c>
      <c r="F13" s="305" t="str">
        <f>IF(OR(นักเรียน!Q12="ออก",คะแนน2!BA12=""),"",คะแนน2!BA12)</f>
        <v/>
      </c>
      <c r="G13" s="307" t="str">
        <f>IF(OR(นักเรียน!Q12="ออก",คะแนน2!BB12=""),"",คะแนน2!BB12)</f>
        <v/>
      </c>
      <c r="H13" s="302" t="str">
        <f>IF(คะแนน2!BC12="","",คะแนน2!BC12)</f>
        <v/>
      </c>
      <c r="I13" s="304" t="str">
        <f>IF(OR(นักเรียน!Q12="ออก",คิดวิเคราะห์รายข้อ!I12=""),"",คิดวิเคราะห์รายข้อ!I12)</f>
        <v/>
      </c>
      <c r="J13" s="304" t="str">
        <f>IF(OR(นักเรียน!Q12="ออก",คิดวิเคราะห์รายข้อ!N12=""),"",คิดวิเคราะห์รายข้อ!N12)</f>
        <v/>
      </c>
      <c r="K13" s="304" t="str">
        <f>IF(OR(นักเรียน!Q12="ออก",คิดวิเคราะห์รายข้อ!R12=""),"",คิดวิเคราะห์รายข้อ!R12)</f>
        <v/>
      </c>
      <c r="L13" s="301" t="str">
        <f>คิดวิเคราะห์!L12</f>
        <v/>
      </c>
      <c r="M13" s="303" t="str">
        <f>คิดวิเคราะห์!N12</f>
        <v/>
      </c>
      <c r="N13" s="307" t="str">
        <f>IF(OR(นักเรียน!Q12="ออก",คุณลักษณะรายข้อ!K12=""),"",คุณลักษณะรายข้อ!K12)</f>
        <v/>
      </c>
      <c r="O13" s="307" t="str">
        <f>IF(OR(นักเรียน!Q12="ออก",คุณลักษณะรายข้อ!P12=""),"",คุณลักษณะรายข้อ!P12)</f>
        <v/>
      </c>
      <c r="P13" s="310" t="str">
        <f>IF(OR(นักเรียน!Q12="ออก",คุณลักษณะรายข้อ!T12=""),"",คุณลักษณะรายข้อ!T12)</f>
        <v/>
      </c>
      <c r="Q13" s="307" t="str">
        <f>IF(OR(นักเรียน!Q12="ออก",คุณลักษณะรายข้อ!Y12=""),"",คุณลักษณะรายข้อ!Y12)</f>
        <v/>
      </c>
      <c r="R13" s="307" t="str">
        <f>IF(OR(นักเรียน!Q12="ออก",คุณลักษณะรายข้อ!AD12=""),"",คุณลักษณะรายข้อ!AD12)</f>
        <v/>
      </c>
      <c r="S13" s="307" t="str">
        <f>IF(OR(นักเรียน!Q12="ออก",คุณลักษณะรายข้อ!AI12=""),"",คุณลักษณะรายข้อ!AI12)</f>
        <v/>
      </c>
      <c r="T13" s="307" t="str">
        <f>IF(OR(นักเรียน!Q12="ออก",คุณลักษณะรายข้อ!AO12=""),"",คุณลักษณะรายข้อ!AO12)</f>
        <v/>
      </c>
      <c r="U13" s="307" t="str">
        <f>IF(OR(นักเรียน!Q12="ออก",คุณลักษณะรายข้อ!AT12=""),"",คุณลักษณะรายข้อ!AT12)</f>
        <v/>
      </c>
      <c r="V13" s="301" t="str">
        <f>คุณลักษณะ!Y12</f>
        <v/>
      </c>
      <c r="W13" s="301" t="str">
        <f>คุณลักษณะ!AA12</f>
        <v/>
      </c>
      <c r="X13" s="128"/>
    </row>
    <row r="14" spans="2:24" s="126" customFormat="1" ht="15.75" customHeight="1" x14ac:dyDescent="0.4">
      <c r="B14" s="298">
        <v>8</v>
      </c>
      <c r="C14" s="299" t="str">
        <f>IF(นักเรียน!C13="","",นักเรียน!C13)</f>
        <v/>
      </c>
      <c r="D14" s="300" t="str">
        <f>IF(นักเรียน!E13="","",นักเรียน!E13)</f>
        <v/>
      </c>
      <c r="E14" s="305" t="str">
        <f>IF(OR(นักเรียน!Q13="ออก",คะแนน1!BA13=""),"",คะแนน1!BA13)</f>
        <v/>
      </c>
      <c r="F14" s="305" t="str">
        <f>IF(OR(นักเรียน!Q13="ออก",คะแนน2!BA13=""),"",คะแนน2!BA13)</f>
        <v/>
      </c>
      <c r="G14" s="307" t="str">
        <f>IF(OR(นักเรียน!Q13="ออก",คะแนน2!BB13=""),"",คะแนน2!BB13)</f>
        <v/>
      </c>
      <c r="H14" s="302" t="str">
        <f>IF(คะแนน2!BC13="","",คะแนน2!BC13)</f>
        <v/>
      </c>
      <c r="I14" s="304" t="str">
        <f>IF(OR(นักเรียน!Q13="ออก",คิดวิเคราะห์รายข้อ!I13=""),"",คิดวิเคราะห์รายข้อ!I13)</f>
        <v/>
      </c>
      <c r="J14" s="304" t="str">
        <f>IF(OR(นักเรียน!Q13="ออก",คิดวิเคราะห์รายข้อ!N13=""),"",คิดวิเคราะห์รายข้อ!N13)</f>
        <v/>
      </c>
      <c r="K14" s="304" t="str">
        <f>IF(OR(นักเรียน!Q13="ออก",คิดวิเคราะห์รายข้อ!R13=""),"",คิดวิเคราะห์รายข้อ!R13)</f>
        <v/>
      </c>
      <c r="L14" s="301" t="str">
        <f>คิดวิเคราะห์!L13</f>
        <v/>
      </c>
      <c r="M14" s="303" t="str">
        <f>คิดวิเคราะห์!N13</f>
        <v/>
      </c>
      <c r="N14" s="307" t="str">
        <f>IF(OR(นักเรียน!Q13="ออก",คุณลักษณะรายข้อ!K13=""),"",คุณลักษณะรายข้อ!K13)</f>
        <v/>
      </c>
      <c r="O14" s="307" t="str">
        <f>IF(OR(นักเรียน!Q13="ออก",คุณลักษณะรายข้อ!P13=""),"",คุณลักษณะรายข้อ!P13)</f>
        <v/>
      </c>
      <c r="P14" s="310" t="str">
        <f>IF(OR(นักเรียน!Q13="ออก",คุณลักษณะรายข้อ!T13=""),"",คุณลักษณะรายข้อ!T13)</f>
        <v/>
      </c>
      <c r="Q14" s="307" t="str">
        <f>IF(OR(นักเรียน!Q13="ออก",คุณลักษณะรายข้อ!Y13=""),"",คุณลักษณะรายข้อ!Y13)</f>
        <v/>
      </c>
      <c r="R14" s="307" t="str">
        <f>IF(OR(นักเรียน!Q13="ออก",คุณลักษณะรายข้อ!AD13=""),"",คุณลักษณะรายข้อ!AD13)</f>
        <v/>
      </c>
      <c r="S14" s="307" t="str">
        <f>IF(OR(นักเรียน!Q13="ออก",คุณลักษณะรายข้อ!AI13=""),"",คุณลักษณะรายข้อ!AI13)</f>
        <v/>
      </c>
      <c r="T14" s="307" t="str">
        <f>IF(OR(นักเรียน!Q13="ออก",คุณลักษณะรายข้อ!AO13=""),"",คุณลักษณะรายข้อ!AO13)</f>
        <v/>
      </c>
      <c r="U14" s="307" t="str">
        <f>IF(OR(นักเรียน!Q13="ออก",คุณลักษณะรายข้อ!AT13=""),"",คุณลักษณะรายข้อ!AT13)</f>
        <v/>
      </c>
      <c r="V14" s="301" t="str">
        <f>คุณลักษณะ!Y13</f>
        <v/>
      </c>
      <c r="W14" s="301" t="str">
        <f>คุณลักษณะ!AA13</f>
        <v/>
      </c>
      <c r="X14" s="128"/>
    </row>
    <row r="15" spans="2:24" s="126" customFormat="1" ht="15.75" customHeight="1" x14ac:dyDescent="0.4">
      <c r="B15" s="298">
        <v>9</v>
      </c>
      <c r="C15" s="299" t="str">
        <f>IF(นักเรียน!C14="","",นักเรียน!C14)</f>
        <v/>
      </c>
      <c r="D15" s="300" t="str">
        <f>IF(นักเรียน!E14="","",นักเรียน!E14)</f>
        <v/>
      </c>
      <c r="E15" s="305" t="str">
        <f>IF(OR(นักเรียน!Q14="ออก",คะแนน1!BA14=""),"",คะแนน1!BA14)</f>
        <v/>
      </c>
      <c r="F15" s="305" t="str">
        <f>IF(OR(นักเรียน!Q14="ออก",คะแนน2!BA14=""),"",คะแนน2!BA14)</f>
        <v/>
      </c>
      <c r="G15" s="307" t="str">
        <f>IF(OR(นักเรียน!Q14="ออก",คะแนน2!BB14=""),"",คะแนน2!BB14)</f>
        <v/>
      </c>
      <c r="H15" s="302" t="str">
        <f>IF(คะแนน2!BC14="","",คะแนน2!BC14)</f>
        <v/>
      </c>
      <c r="I15" s="304" t="str">
        <f>IF(OR(นักเรียน!Q14="ออก",คิดวิเคราะห์รายข้อ!I14=""),"",คิดวิเคราะห์รายข้อ!I14)</f>
        <v/>
      </c>
      <c r="J15" s="304" t="str">
        <f>IF(OR(นักเรียน!Q14="ออก",คิดวิเคราะห์รายข้อ!N14=""),"",คิดวิเคราะห์รายข้อ!N14)</f>
        <v/>
      </c>
      <c r="K15" s="304" t="str">
        <f>IF(OR(นักเรียน!Q14="ออก",คิดวิเคราะห์รายข้อ!R14=""),"",คิดวิเคราะห์รายข้อ!R14)</f>
        <v/>
      </c>
      <c r="L15" s="301" t="str">
        <f>คิดวิเคราะห์!L14</f>
        <v/>
      </c>
      <c r="M15" s="303" t="str">
        <f>คิดวิเคราะห์!N14</f>
        <v/>
      </c>
      <c r="N15" s="307" t="str">
        <f>IF(OR(นักเรียน!Q14="ออก",คุณลักษณะรายข้อ!K14=""),"",คุณลักษณะรายข้อ!K14)</f>
        <v/>
      </c>
      <c r="O15" s="307" t="str">
        <f>IF(OR(นักเรียน!Q14="ออก",คุณลักษณะรายข้อ!P14=""),"",คุณลักษณะรายข้อ!P14)</f>
        <v/>
      </c>
      <c r="P15" s="310" t="str">
        <f>IF(OR(นักเรียน!Q14="ออก",คุณลักษณะรายข้อ!T14=""),"",คุณลักษณะรายข้อ!T14)</f>
        <v/>
      </c>
      <c r="Q15" s="307" t="str">
        <f>IF(OR(นักเรียน!Q14="ออก",คุณลักษณะรายข้อ!Y14=""),"",คุณลักษณะรายข้อ!Y14)</f>
        <v/>
      </c>
      <c r="R15" s="307" t="str">
        <f>IF(OR(นักเรียน!Q14="ออก",คุณลักษณะรายข้อ!AD14=""),"",คุณลักษณะรายข้อ!AD14)</f>
        <v/>
      </c>
      <c r="S15" s="307" t="str">
        <f>IF(OR(นักเรียน!Q14="ออก",คุณลักษณะรายข้อ!AI14=""),"",คุณลักษณะรายข้อ!AI14)</f>
        <v/>
      </c>
      <c r="T15" s="307" t="str">
        <f>IF(OR(นักเรียน!Q14="ออก",คุณลักษณะรายข้อ!AO14=""),"",คุณลักษณะรายข้อ!AO14)</f>
        <v/>
      </c>
      <c r="U15" s="307" t="str">
        <f>IF(OR(นักเรียน!Q14="ออก",คุณลักษณะรายข้อ!AT14=""),"",คุณลักษณะรายข้อ!AT14)</f>
        <v/>
      </c>
      <c r="V15" s="301" t="str">
        <f>คุณลักษณะ!Y14</f>
        <v/>
      </c>
      <c r="W15" s="301" t="str">
        <f>คุณลักษณะ!AA14</f>
        <v/>
      </c>
      <c r="X15" s="128"/>
    </row>
    <row r="16" spans="2:24" s="126" customFormat="1" ht="15.75" customHeight="1" x14ac:dyDescent="0.4">
      <c r="B16" s="298">
        <v>10</v>
      </c>
      <c r="C16" s="299" t="str">
        <f>IF(นักเรียน!C15="","",นักเรียน!C15)</f>
        <v/>
      </c>
      <c r="D16" s="300" t="str">
        <f>IF(นักเรียน!E15="","",นักเรียน!E15)</f>
        <v/>
      </c>
      <c r="E16" s="305" t="str">
        <f>IF(OR(นักเรียน!Q15="ออก",คะแนน1!BA15=""),"",คะแนน1!BA15)</f>
        <v/>
      </c>
      <c r="F16" s="305" t="str">
        <f>IF(OR(นักเรียน!Q15="ออก",คะแนน2!BA15=""),"",คะแนน2!BA15)</f>
        <v/>
      </c>
      <c r="G16" s="307" t="str">
        <f>IF(OR(นักเรียน!Q15="ออก",คะแนน2!BB15=""),"",คะแนน2!BB15)</f>
        <v/>
      </c>
      <c r="H16" s="302" t="str">
        <f>IF(คะแนน2!BC15="","",คะแนน2!BC15)</f>
        <v/>
      </c>
      <c r="I16" s="304" t="str">
        <f>IF(OR(นักเรียน!Q15="ออก",คิดวิเคราะห์รายข้อ!I15=""),"",คิดวิเคราะห์รายข้อ!I15)</f>
        <v/>
      </c>
      <c r="J16" s="304" t="str">
        <f>IF(OR(นักเรียน!Q15="ออก",คิดวิเคราะห์รายข้อ!N15=""),"",คิดวิเคราะห์รายข้อ!N15)</f>
        <v/>
      </c>
      <c r="K16" s="304" t="str">
        <f>IF(OR(นักเรียน!Q15="ออก",คิดวิเคราะห์รายข้อ!R15=""),"",คิดวิเคราะห์รายข้อ!R15)</f>
        <v/>
      </c>
      <c r="L16" s="301" t="str">
        <f>คิดวิเคราะห์!L15</f>
        <v/>
      </c>
      <c r="M16" s="303" t="str">
        <f>คิดวิเคราะห์!N15</f>
        <v/>
      </c>
      <c r="N16" s="307" t="str">
        <f>IF(OR(นักเรียน!Q15="ออก",คุณลักษณะรายข้อ!K15=""),"",คุณลักษณะรายข้อ!K15)</f>
        <v/>
      </c>
      <c r="O16" s="307" t="str">
        <f>IF(OR(นักเรียน!Q15="ออก",คุณลักษณะรายข้อ!P15=""),"",คุณลักษณะรายข้อ!P15)</f>
        <v/>
      </c>
      <c r="P16" s="310" t="str">
        <f>IF(OR(นักเรียน!Q15="ออก",คุณลักษณะรายข้อ!T15=""),"",คุณลักษณะรายข้อ!T15)</f>
        <v/>
      </c>
      <c r="Q16" s="307" t="str">
        <f>IF(OR(นักเรียน!Q15="ออก",คุณลักษณะรายข้อ!Y15=""),"",คุณลักษณะรายข้อ!Y15)</f>
        <v/>
      </c>
      <c r="R16" s="307" t="str">
        <f>IF(OR(นักเรียน!Q15="ออก",คุณลักษณะรายข้อ!AD15=""),"",คุณลักษณะรายข้อ!AD15)</f>
        <v/>
      </c>
      <c r="S16" s="307" t="str">
        <f>IF(OR(นักเรียน!Q15="ออก",คุณลักษณะรายข้อ!AI15=""),"",คุณลักษณะรายข้อ!AI15)</f>
        <v/>
      </c>
      <c r="T16" s="307" t="str">
        <f>IF(OR(นักเรียน!Q15="ออก",คุณลักษณะรายข้อ!AO15=""),"",คุณลักษณะรายข้อ!AO15)</f>
        <v/>
      </c>
      <c r="U16" s="307" t="str">
        <f>IF(OR(นักเรียน!Q15="ออก",คุณลักษณะรายข้อ!AT15=""),"",คุณลักษณะรายข้อ!AT15)</f>
        <v/>
      </c>
      <c r="V16" s="301" t="str">
        <f>คุณลักษณะ!Y15</f>
        <v/>
      </c>
      <c r="W16" s="301" t="str">
        <f>คุณลักษณะ!AA15</f>
        <v/>
      </c>
      <c r="X16" s="128"/>
    </row>
    <row r="17" spans="2:24" s="126" customFormat="1" ht="15.75" customHeight="1" x14ac:dyDescent="0.4">
      <c r="B17" s="298">
        <v>11</v>
      </c>
      <c r="C17" s="299" t="str">
        <f>IF(นักเรียน!C16="","",นักเรียน!C16)</f>
        <v/>
      </c>
      <c r="D17" s="300" t="str">
        <f>IF(นักเรียน!E16="","",นักเรียน!E16)</f>
        <v/>
      </c>
      <c r="E17" s="305" t="str">
        <f>IF(OR(นักเรียน!Q16="ออก",คะแนน1!BA16=""),"",คะแนน1!BA16)</f>
        <v/>
      </c>
      <c r="F17" s="305" t="str">
        <f>IF(OR(นักเรียน!Q16="ออก",คะแนน2!BA16=""),"",คะแนน2!BA16)</f>
        <v/>
      </c>
      <c r="G17" s="307" t="str">
        <f>IF(OR(นักเรียน!Q16="ออก",คะแนน2!BB16=""),"",คะแนน2!BB16)</f>
        <v/>
      </c>
      <c r="H17" s="302" t="str">
        <f>IF(คะแนน2!BC16="","",คะแนน2!BC16)</f>
        <v/>
      </c>
      <c r="I17" s="304" t="str">
        <f>IF(OR(นักเรียน!Q16="ออก",คิดวิเคราะห์รายข้อ!I16=""),"",คิดวิเคราะห์รายข้อ!I16)</f>
        <v/>
      </c>
      <c r="J17" s="304" t="str">
        <f>IF(OR(นักเรียน!Q16="ออก",คิดวิเคราะห์รายข้อ!N16=""),"",คิดวิเคราะห์รายข้อ!N16)</f>
        <v/>
      </c>
      <c r="K17" s="304" t="str">
        <f>IF(OR(นักเรียน!Q16="ออก",คิดวิเคราะห์รายข้อ!R16=""),"",คิดวิเคราะห์รายข้อ!R16)</f>
        <v/>
      </c>
      <c r="L17" s="301" t="str">
        <f>คิดวิเคราะห์!L16</f>
        <v/>
      </c>
      <c r="M17" s="303" t="str">
        <f>คิดวิเคราะห์!N16</f>
        <v/>
      </c>
      <c r="N17" s="307" t="str">
        <f>IF(OR(นักเรียน!Q16="ออก",คุณลักษณะรายข้อ!K16=""),"",คุณลักษณะรายข้อ!K16)</f>
        <v/>
      </c>
      <c r="O17" s="307" t="str">
        <f>IF(OR(นักเรียน!Q16="ออก",คุณลักษณะรายข้อ!P16=""),"",คุณลักษณะรายข้อ!P16)</f>
        <v/>
      </c>
      <c r="P17" s="310" t="str">
        <f>IF(OR(นักเรียน!Q16="ออก",คุณลักษณะรายข้อ!T16=""),"",คุณลักษณะรายข้อ!T16)</f>
        <v/>
      </c>
      <c r="Q17" s="307" t="str">
        <f>IF(OR(นักเรียน!Q16="ออก",คุณลักษณะรายข้อ!Y16=""),"",คุณลักษณะรายข้อ!Y16)</f>
        <v/>
      </c>
      <c r="R17" s="307" t="str">
        <f>IF(OR(นักเรียน!Q16="ออก",คุณลักษณะรายข้อ!AD16=""),"",คุณลักษณะรายข้อ!AD16)</f>
        <v/>
      </c>
      <c r="S17" s="307" t="str">
        <f>IF(OR(นักเรียน!Q16="ออก",คุณลักษณะรายข้อ!AI16=""),"",คุณลักษณะรายข้อ!AI16)</f>
        <v/>
      </c>
      <c r="T17" s="307" t="str">
        <f>IF(OR(นักเรียน!Q16="ออก",คุณลักษณะรายข้อ!AO16=""),"",คุณลักษณะรายข้อ!AO16)</f>
        <v/>
      </c>
      <c r="U17" s="307" t="str">
        <f>IF(OR(นักเรียน!Q16="ออก",คุณลักษณะรายข้อ!AT16=""),"",คุณลักษณะรายข้อ!AT16)</f>
        <v/>
      </c>
      <c r="V17" s="301" t="str">
        <f>คุณลักษณะ!Y16</f>
        <v/>
      </c>
      <c r="W17" s="301" t="str">
        <f>คุณลักษณะ!AA16</f>
        <v/>
      </c>
      <c r="X17" s="128"/>
    </row>
    <row r="18" spans="2:24" s="126" customFormat="1" ht="15.75" customHeight="1" x14ac:dyDescent="0.4">
      <c r="B18" s="298">
        <v>12</v>
      </c>
      <c r="C18" s="299" t="str">
        <f>IF(นักเรียน!C17="","",นักเรียน!C17)</f>
        <v/>
      </c>
      <c r="D18" s="300" t="str">
        <f>IF(นักเรียน!E17="","",นักเรียน!E17)</f>
        <v/>
      </c>
      <c r="E18" s="305" t="str">
        <f>IF(OR(นักเรียน!Q17="ออก",คะแนน1!BA17=""),"",คะแนน1!BA17)</f>
        <v/>
      </c>
      <c r="F18" s="305" t="str">
        <f>IF(OR(นักเรียน!Q17="ออก",คะแนน2!BA17=""),"",คะแนน2!BA17)</f>
        <v/>
      </c>
      <c r="G18" s="307" t="str">
        <f>IF(OR(นักเรียน!Q17="ออก",คะแนน2!BB17=""),"",คะแนน2!BB17)</f>
        <v/>
      </c>
      <c r="H18" s="302" t="str">
        <f>IF(คะแนน2!BC17="","",คะแนน2!BC17)</f>
        <v/>
      </c>
      <c r="I18" s="304" t="str">
        <f>IF(OR(นักเรียน!Q17="ออก",คิดวิเคราะห์รายข้อ!I17=""),"",คิดวิเคราะห์รายข้อ!I17)</f>
        <v/>
      </c>
      <c r="J18" s="304" t="str">
        <f>IF(OR(นักเรียน!Q17="ออก",คิดวิเคราะห์รายข้อ!N17=""),"",คิดวิเคราะห์รายข้อ!N17)</f>
        <v/>
      </c>
      <c r="K18" s="304" t="str">
        <f>IF(OR(นักเรียน!Q17="ออก",คิดวิเคราะห์รายข้อ!R17=""),"",คิดวิเคราะห์รายข้อ!R17)</f>
        <v/>
      </c>
      <c r="L18" s="301" t="str">
        <f>คิดวิเคราะห์!L17</f>
        <v/>
      </c>
      <c r="M18" s="303" t="str">
        <f>คิดวิเคราะห์!N17</f>
        <v/>
      </c>
      <c r="N18" s="307" t="str">
        <f>IF(OR(นักเรียน!Q17="ออก",คุณลักษณะรายข้อ!K17=""),"",คุณลักษณะรายข้อ!K17)</f>
        <v/>
      </c>
      <c r="O18" s="307" t="str">
        <f>IF(OR(นักเรียน!Q17="ออก",คุณลักษณะรายข้อ!P17=""),"",คุณลักษณะรายข้อ!P17)</f>
        <v/>
      </c>
      <c r="P18" s="310" t="str">
        <f>IF(OR(นักเรียน!Q17="ออก",คุณลักษณะรายข้อ!T17=""),"",คุณลักษณะรายข้อ!T17)</f>
        <v/>
      </c>
      <c r="Q18" s="307" t="str">
        <f>IF(OR(นักเรียน!Q17="ออก",คุณลักษณะรายข้อ!Y17=""),"",คุณลักษณะรายข้อ!Y17)</f>
        <v/>
      </c>
      <c r="R18" s="307" t="str">
        <f>IF(OR(นักเรียน!Q17="ออก",คุณลักษณะรายข้อ!AD17=""),"",คุณลักษณะรายข้อ!AD17)</f>
        <v/>
      </c>
      <c r="S18" s="307" t="str">
        <f>IF(OR(นักเรียน!Q17="ออก",คุณลักษณะรายข้อ!AI17=""),"",คุณลักษณะรายข้อ!AI17)</f>
        <v/>
      </c>
      <c r="T18" s="307" t="str">
        <f>IF(OR(นักเรียน!Q17="ออก",คุณลักษณะรายข้อ!AO17=""),"",คุณลักษณะรายข้อ!AO17)</f>
        <v/>
      </c>
      <c r="U18" s="307" t="str">
        <f>IF(OR(นักเรียน!Q17="ออก",คุณลักษณะรายข้อ!AT17=""),"",คุณลักษณะรายข้อ!AT17)</f>
        <v/>
      </c>
      <c r="V18" s="301" t="str">
        <f>คุณลักษณะ!Y17</f>
        <v/>
      </c>
      <c r="W18" s="301" t="str">
        <f>คุณลักษณะ!AA17</f>
        <v/>
      </c>
      <c r="X18" s="128"/>
    </row>
    <row r="19" spans="2:24" s="126" customFormat="1" ht="15.75" customHeight="1" x14ac:dyDescent="0.4">
      <c r="B19" s="298">
        <v>13</v>
      </c>
      <c r="C19" s="299" t="str">
        <f>IF(นักเรียน!C18="","",นักเรียน!C18)</f>
        <v/>
      </c>
      <c r="D19" s="300" t="str">
        <f>IF(นักเรียน!E18="","",นักเรียน!E18)</f>
        <v/>
      </c>
      <c r="E19" s="305" t="str">
        <f>IF(OR(นักเรียน!Q18="ออก",คะแนน1!BA18=""),"",คะแนน1!BA18)</f>
        <v/>
      </c>
      <c r="F19" s="305" t="str">
        <f>IF(OR(นักเรียน!Q18="ออก",คะแนน2!BA18=""),"",คะแนน2!BA18)</f>
        <v/>
      </c>
      <c r="G19" s="307" t="str">
        <f>IF(OR(นักเรียน!Q18="ออก",คะแนน2!BB18=""),"",คะแนน2!BB18)</f>
        <v/>
      </c>
      <c r="H19" s="302" t="str">
        <f>IF(คะแนน2!BC18="","",คะแนน2!BC18)</f>
        <v/>
      </c>
      <c r="I19" s="304" t="str">
        <f>IF(OR(นักเรียน!Q18="ออก",คิดวิเคราะห์รายข้อ!I18=""),"",คิดวิเคราะห์รายข้อ!I18)</f>
        <v/>
      </c>
      <c r="J19" s="304" t="str">
        <f>IF(OR(นักเรียน!Q18="ออก",คิดวิเคราะห์รายข้อ!N18=""),"",คิดวิเคราะห์รายข้อ!N18)</f>
        <v/>
      </c>
      <c r="K19" s="304" t="str">
        <f>IF(OR(นักเรียน!Q18="ออก",คิดวิเคราะห์รายข้อ!R18=""),"",คิดวิเคราะห์รายข้อ!R18)</f>
        <v/>
      </c>
      <c r="L19" s="301" t="str">
        <f>คิดวิเคราะห์!L18</f>
        <v/>
      </c>
      <c r="M19" s="303" t="str">
        <f>คิดวิเคราะห์!N18</f>
        <v/>
      </c>
      <c r="N19" s="307" t="str">
        <f>IF(OR(นักเรียน!Q18="ออก",คุณลักษณะรายข้อ!K18=""),"",คุณลักษณะรายข้อ!K18)</f>
        <v/>
      </c>
      <c r="O19" s="307" t="str">
        <f>IF(OR(นักเรียน!Q18="ออก",คุณลักษณะรายข้อ!P18=""),"",คุณลักษณะรายข้อ!P18)</f>
        <v/>
      </c>
      <c r="P19" s="310" t="str">
        <f>IF(OR(นักเรียน!Q18="ออก",คุณลักษณะรายข้อ!T18=""),"",คุณลักษณะรายข้อ!T18)</f>
        <v/>
      </c>
      <c r="Q19" s="307" t="str">
        <f>IF(OR(นักเรียน!Q18="ออก",คุณลักษณะรายข้อ!Y18=""),"",คุณลักษณะรายข้อ!Y18)</f>
        <v/>
      </c>
      <c r="R19" s="307" t="str">
        <f>IF(OR(นักเรียน!Q18="ออก",คุณลักษณะรายข้อ!AD18=""),"",คุณลักษณะรายข้อ!AD18)</f>
        <v/>
      </c>
      <c r="S19" s="307" t="str">
        <f>IF(OR(นักเรียน!Q18="ออก",คุณลักษณะรายข้อ!AI18=""),"",คุณลักษณะรายข้อ!AI18)</f>
        <v/>
      </c>
      <c r="T19" s="307" t="str">
        <f>IF(OR(นักเรียน!Q18="ออก",คุณลักษณะรายข้อ!AO18=""),"",คุณลักษณะรายข้อ!AO18)</f>
        <v/>
      </c>
      <c r="U19" s="307" t="str">
        <f>IF(OR(นักเรียน!Q18="ออก",คุณลักษณะรายข้อ!AT18=""),"",คุณลักษณะรายข้อ!AT18)</f>
        <v/>
      </c>
      <c r="V19" s="301" t="str">
        <f>คุณลักษณะ!Y18</f>
        <v/>
      </c>
      <c r="W19" s="301" t="str">
        <f>คุณลักษณะ!AA18</f>
        <v/>
      </c>
      <c r="X19" s="128"/>
    </row>
    <row r="20" spans="2:24" s="126" customFormat="1" ht="15.75" customHeight="1" x14ac:dyDescent="0.4">
      <c r="B20" s="298">
        <v>14</v>
      </c>
      <c r="C20" s="299" t="str">
        <f>IF(นักเรียน!C19="","",นักเรียน!C19)</f>
        <v/>
      </c>
      <c r="D20" s="300" t="str">
        <f>IF(นักเรียน!E19="","",นักเรียน!E19)</f>
        <v/>
      </c>
      <c r="E20" s="305" t="str">
        <f>IF(OR(นักเรียน!Q19="ออก",คะแนน1!BA19=""),"",คะแนน1!BA19)</f>
        <v/>
      </c>
      <c r="F20" s="305" t="str">
        <f>IF(OR(นักเรียน!Q19="ออก",คะแนน2!BA19=""),"",คะแนน2!BA19)</f>
        <v/>
      </c>
      <c r="G20" s="307" t="str">
        <f>IF(OR(นักเรียน!Q19="ออก",คะแนน2!BB19=""),"",คะแนน2!BB19)</f>
        <v/>
      </c>
      <c r="H20" s="302" t="str">
        <f>IF(คะแนน2!BC19="","",คะแนน2!BC19)</f>
        <v/>
      </c>
      <c r="I20" s="304" t="str">
        <f>IF(OR(นักเรียน!Q19="ออก",คิดวิเคราะห์รายข้อ!I19=""),"",คิดวิเคราะห์รายข้อ!I19)</f>
        <v/>
      </c>
      <c r="J20" s="304" t="str">
        <f>IF(OR(นักเรียน!Q19="ออก",คิดวิเคราะห์รายข้อ!N19=""),"",คิดวิเคราะห์รายข้อ!N19)</f>
        <v/>
      </c>
      <c r="K20" s="304" t="str">
        <f>IF(OR(นักเรียน!Q19="ออก",คิดวิเคราะห์รายข้อ!R19=""),"",คิดวิเคราะห์รายข้อ!R19)</f>
        <v/>
      </c>
      <c r="L20" s="301" t="str">
        <f>คิดวิเคราะห์!L19</f>
        <v/>
      </c>
      <c r="M20" s="303" t="str">
        <f>คิดวิเคราะห์!N19</f>
        <v/>
      </c>
      <c r="N20" s="307" t="str">
        <f>IF(OR(นักเรียน!Q19="ออก",คุณลักษณะรายข้อ!K19=""),"",คุณลักษณะรายข้อ!K19)</f>
        <v/>
      </c>
      <c r="O20" s="307" t="str">
        <f>IF(OR(นักเรียน!Q19="ออก",คุณลักษณะรายข้อ!P19=""),"",คุณลักษณะรายข้อ!P19)</f>
        <v/>
      </c>
      <c r="P20" s="310" t="str">
        <f>IF(OR(นักเรียน!Q19="ออก",คุณลักษณะรายข้อ!T19=""),"",คุณลักษณะรายข้อ!T19)</f>
        <v/>
      </c>
      <c r="Q20" s="307" t="str">
        <f>IF(OR(นักเรียน!Q19="ออก",คุณลักษณะรายข้อ!Y19=""),"",คุณลักษณะรายข้อ!Y19)</f>
        <v/>
      </c>
      <c r="R20" s="307" t="str">
        <f>IF(OR(นักเรียน!Q19="ออก",คุณลักษณะรายข้อ!AD19=""),"",คุณลักษณะรายข้อ!AD19)</f>
        <v/>
      </c>
      <c r="S20" s="307" t="str">
        <f>IF(OR(นักเรียน!Q19="ออก",คุณลักษณะรายข้อ!AI19=""),"",คุณลักษณะรายข้อ!AI19)</f>
        <v/>
      </c>
      <c r="T20" s="307" t="str">
        <f>IF(OR(นักเรียน!Q19="ออก",คุณลักษณะรายข้อ!AO19=""),"",คุณลักษณะรายข้อ!AO19)</f>
        <v/>
      </c>
      <c r="U20" s="307" t="str">
        <f>IF(OR(นักเรียน!Q19="ออก",คุณลักษณะรายข้อ!AT19=""),"",คุณลักษณะรายข้อ!AT19)</f>
        <v/>
      </c>
      <c r="V20" s="301" t="str">
        <f>คุณลักษณะ!Y19</f>
        <v/>
      </c>
      <c r="W20" s="301" t="str">
        <f>คุณลักษณะ!AA19</f>
        <v/>
      </c>
      <c r="X20" s="128"/>
    </row>
    <row r="21" spans="2:24" s="126" customFormat="1" ht="15.75" customHeight="1" x14ac:dyDescent="0.4">
      <c r="B21" s="298">
        <v>15</v>
      </c>
      <c r="C21" s="299" t="str">
        <f>IF(นักเรียน!C20="","",นักเรียน!C20)</f>
        <v/>
      </c>
      <c r="D21" s="300" t="str">
        <f>IF(นักเรียน!E20="","",นักเรียน!E20)</f>
        <v/>
      </c>
      <c r="E21" s="305" t="str">
        <f>IF(OR(นักเรียน!Q20="ออก",คะแนน1!BA20=""),"",คะแนน1!BA20)</f>
        <v/>
      </c>
      <c r="F21" s="305" t="str">
        <f>IF(OR(นักเรียน!Q20="ออก",คะแนน2!BA20=""),"",คะแนน2!BA20)</f>
        <v/>
      </c>
      <c r="G21" s="307" t="str">
        <f>IF(OR(นักเรียน!Q20="ออก",คะแนน2!BB20=""),"",คะแนน2!BB20)</f>
        <v/>
      </c>
      <c r="H21" s="302" t="str">
        <f>IF(คะแนน2!BC20="","",คะแนน2!BC20)</f>
        <v/>
      </c>
      <c r="I21" s="304" t="str">
        <f>IF(OR(นักเรียน!Q20="ออก",คิดวิเคราะห์รายข้อ!I20=""),"",คิดวิเคราะห์รายข้อ!I20)</f>
        <v/>
      </c>
      <c r="J21" s="304" t="str">
        <f>IF(OR(นักเรียน!Q20="ออก",คิดวิเคราะห์รายข้อ!N20=""),"",คิดวิเคราะห์รายข้อ!N20)</f>
        <v/>
      </c>
      <c r="K21" s="304" t="str">
        <f>IF(OR(นักเรียน!Q20="ออก",คิดวิเคราะห์รายข้อ!R20=""),"",คิดวิเคราะห์รายข้อ!R20)</f>
        <v/>
      </c>
      <c r="L21" s="301" t="str">
        <f>คิดวิเคราะห์!L20</f>
        <v/>
      </c>
      <c r="M21" s="303" t="str">
        <f>คิดวิเคราะห์!N20</f>
        <v/>
      </c>
      <c r="N21" s="307" t="str">
        <f>IF(OR(นักเรียน!Q20="ออก",คุณลักษณะรายข้อ!K20=""),"",คุณลักษณะรายข้อ!K20)</f>
        <v/>
      </c>
      <c r="O21" s="307" t="str">
        <f>IF(OR(นักเรียน!Q20="ออก",คุณลักษณะรายข้อ!P20=""),"",คุณลักษณะรายข้อ!P20)</f>
        <v/>
      </c>
      <c r="P21" s="310" t="str">
        <f>IF(OR(นักเรียน!Q20="ออก",คุณลักษณะรายข้อ!T20=""),"",คุณลักษณะรายข้อ!T20)</f>
        <v/>
      </c>
      <c r="Q21" s="307" t="str">
        <f>IF(OR(นักเรียน!Q20="ออก",คุณลักษณะรายข้อ!Y20=""),"",คุณลักษณะรายข้อ!Y20)</f>
        <v/>
      </c>
      <c r="R21" s="307" t="str">
        <f>IF(OR(นักเรียน!Q20="ออก",คุณลักษณะรายข้อ!AD20=""),"",คุณลักษณะรายข้อ!AD20)</f>
        <v/>
      </c>
      <c r="S21" s="307" t="str">
        <f>IF(OR(นักเรียน!Q20="ออก",คุณลักษณะรายข้อ!AI20=""),"",คุณลักษณะรายข้อ!AI20)</f>
        <v/>
      </c>
      <c r="T21" s="307" t="str">
        <f>IF(OR(นักเรียน!Q20="ออก",คุณลักษณะรายข้อ!AO20=""),"",คุณลักษณะรายข้อ!AO20)</f>
        <v/>
      </c>
      <c r="U21" s="307" t="str">
        <f>IF(OR(นักเรียน!Q20="ออก",คุณลักษณะรายข้อ!AT20=""),"",คุณลักษณะรายข้อ!AT20)</f>
        <v/>
      </c>
      <c r="V21" s="301" t="str">
        <f>คุณลักษณะ!Y20</f>
        <v/>
      </c>
      <c r="W21" s="301" t="str">
        <f>คุณลักษณะ!AA20</f>
        <v/>
      </c>
      <c r="X21" s="128"/>
    </row>
    <row r="22" spans="2:24" s="126" customFormat="1" ht="15.75" customHeight="1" x14ac:dyDescent="0.4">
      <c r="B22" s="298">
        <v>16</v>
      </c>
      <c r="C22" s="299" t="str">
        <f>IF(นักเรียน!C21="","",นักเรียน!C21)</f>
        <v/>
      </c>
      <c r="D22" s="300" t="str">
        <f>IF(นักเรียน!E21="","",นักเรียน!E21)</f>
        <v/>
      </c>
      <c r="E22" s="305" t="str">
        <f>IF(OR(นักเรียน!Q21="ออก",คะแนน1!BA21=""),"",คะแนน1!BA21)</f>
        <v/>
      </c>
      <c r="F22" s="305" t="str">
        <f>IF(OR(นักเรียน!Q21="ออก",คะแนน2!BA21=""),"",คะแนน2!BA21)</f>
        <v/>
      </c>
      <c r="G22" s="307" t="str">
        <f>IF(OR(นักเรียน!Q21="ออก",คะแนน2!BB21=""),"",คะแนน2!BB21)</f>
        <v/>
      </c>
      <c r="H22" s="302" t="str">
        <f>IF(คะแนน2!BC21="","",คะแนน2!BC21)</f>
        <v/>
      </c>
      <c r="I22" s="304" t="str">
        <f>IF(OR(นักเรียน!Q21="ออก",คิดวิเคราะห์รายข้อ!I21=""),"",คิดวิเคราะห์รายข้อ!I21)</f>
        <v/>
      </c>
      <c r="J22" s="304" t="str">
        <f>IF(OR(นักเรียน!Q21="ออก",คิดวิเคราะห์รายข้อ!N21=""),"",คิดวิเคราะห์รายข้อ!N21)</f>
        <v/>
      </c>
      <c r="K22" s="304" t="str">
        <f>IF(OR(นักเรียน!Q21="ออก",คิดวิเคราะห์รายข้อ!R21=""),"",คิดวิเคราะห์รายข้อ!R21)</f>
        <v/>
      </c>
      <c r="L22" s="301" t="str">
        <f>คิดวิเคราะห์!L21</f>
        <v/>
      </c>
      <c r="M22" s="303" t="str">
        <f>คิดวิเคราะห์!N21</f>
        <v/>
      </c>
      <c r="N22" s="307" t="str">
        <f>IF(OR(นักเรียน!Q21="ออก",คุณลักษณะรายข้อ!K21=""),"",คุณลักษณะรายข้อ!K21)</f>
        <v/>
      </c>
      <c r="O22" s="307" t="str">
        <f>IF(OR(นักเรียน!Q21="ออก",คุณลักษณะรายข้อ!P21=""),"",คุณลักษณะรายข้อ!P21)</f>
        <v/>
      </c>
      <c r="P22" s="310" t="str">
        <f>IF(OR(นักเรียน!Q21="ออก",คุณลักษณะรายข้อ!T21=""),"",คุณลักษณะรายข้อ!T21)</f>
        <v/>
      </c>
      <c r="Q22" s="307" t="str">
        <f>IF(OR(นักเรียน!Q21="ออก",คุณลักษณะรายข้อ!Y21=""),"",คุณลักษณะรายข้อ!Y21)</f>
        <v/>
      </c>
      <c r="R22" s="307" t="str">
        <f>IF(OR(นักเรียน!Q21="ออก",คุณลักษณะรายข้อ!AD21=""),"",คุณลักษณะรายข้อ!AD21)</f>
        <v/>
      </c>
      <c r="S22" s="307" t="str">
        <f>IF(OR(นักเรียน!Q21="ออก",คุณลักษณะรายข้อ!AI21=""),"",คุณลักษณะรายข้อ!AI21)</f>
        <v/>
      </c>
      <c r="T22" s="307" t="str">
        <f>IF(OR(นักเรียน!Q21="ออก",คุณลักษณะรายข้อ!AO21=""),"",คุณลักษณะรายข้อ!AO21)</f>
        <v/>
      </c>
      <c r="U22" s="307" t="str">
        <f>IF(OR(นักเรียน!Q21="ออก",คุณลักษณะรายข้อ!AT21=""),"",คุณลักษณะรายข้อ!AT21)</f>
        <v/>
      </c>
      <c r="V22" s="301" t="str">
        <f>คุณลักษณะ!Y21</f>
        <v/>
      </c>
      <c r="W22" s="301" t="str">
        <f>คุณลักษณะ!AA21</f>
        <v/>
      </c>
      <c r="X22" s="128"/>
    </row>
    <row r="23" spans="2:24" s="126" customFormat="1" ht="15.75" customHeight="1" x14ac:dyDescent="0.4">
      <c r="B23" s="298">
        <v>17</v>
      </c>
      <c r="C23" s="299" t="str">
        <f>IF(นักเรียน!C22="","",นักเรียน!C22)</f>
        <v/>
      </c>
      <c r="D23" s="300" t="str">
        <f>IF(นักเรียน!E22="","",นักเรียน!E22)</f>
        <v/>
      </c>
      <c r="E23" s="305" t="str">
        <f>IF(OR(นักเรียน!Q22="ออก",คะแนน1!BA22=""),"",คะแนน1!BA22)</f>
        <v/>
      </c>
      <c r="F23" s="305" t="str">
        <f>IF(OR(นักเรียน!Q22="ออก",คะแนน2!BA22=""),"",คะแนน2!BA22)</f>
        <v/>
      </c>
      <c r="G23" s="307" t="str">
        <f>IF(OR(นักเรียน!Q22="ออก",คะแนน2!BB22=""),"",คะแนน2!BB22)</f>
        <v/>
      </c>
      <c r="H23" s="302" t="str">
        <f>IF(คะแนน2!BC22="","",คะแนน2!BC22)</f>
        <v/>
      </c>
      <c r="I23" s="304" t="str">
        <f>IF(OR(นักเรียน!Q22="ออก",คิดวิเคราะห์รายข้อ!I22=""),"",คิดวิเคราะห์รายข้อ!I22)</f>
        <v/>
      </c>
      <c r="J23" s="304" t="str">
        <f>IF(OR(นักเรียน!Q22="ออก",คิดวิเคราะห์รายข้อ!N22=""),"",คิดวิเคราะห์รายข้อ!N22)</f>
        <v/>
      </c>
      <c r="K23" s="304" t="str">
        <f>IF(OR(นักเรียน!Q22="ออก",คิดวิเคราะห์รายข้อ!R22=""),"",คิดวิเคราะห์รายข้อ!R22)</f>
        <v/>
      </c>
      <c r="L23" s="301" t="str">
        <f>คิดวิเคราะห์!L22</f>
        <v/>
      </c>
      <c r="M23" s="303" t="str">
        <f>คิดวิเคราะห์!N22</f>
        <v/>
      </c>
      <c r="N23" s="307" t="str">
        <f>IF(OR(นักเรียน!Q22="ออก",คุณลักษณะรายข้อ!K22=""),"",คุณลักษณะรายข้อ!K22)</f>
        <v/>
      </c>
      <c r="O23" s="307" t="str">
        <f>IF(OR(นักเรียน!Q22="ออก",คุณลักษณะรายข้อ!P22=""),"",คุณลักษณะรายข้อ!P22)</f>
        <v/>
      </c>
      <c r="P23" s="310" t="str">
        <f>IF(OR(นักเรียน!Q22="ออก",คุณลักษณะรายข้อ!T22=""),"",คุณลักษณะรายข้อ!T22)</f>
        <v/>
      </c>
      <c r="Q23" s="307" t="str">
        <f>IF(OR(นักเรียน!Q22="ออก",คุณลักษณะรายข้อ!Y22=""),"",คุณลักษณะรายข้อ!Y22)</f>
        <v/>
      </c>
      <c r="R23" s="307" t="str">
        <f>IF(OR(นักเรียน!Q22="ออก",คุณลักษณะรายข้อ!AD22=""),"",คุณลักษณะรายข้อ!AD22)</f>
        <v/>
      </c>
      <c r="S23" s="307" t="str">
        <f>IF(OR(นักเรียน!Q22="ออก",คุณลักษณะรายข้อ!AI22=""),"",คุณลักษณะรายข้อ!AI22)</f>
        <v/>
      </c>
      <c r="T23" s="307" t="str">
        <f>IF(OR(นักเรียน!Q22="ออก",คุณลักษณะรายข้อ!AO22=""),"",คุณลักษณะรายข้อ!AO22)</f>
        <v/>
      </c>
      <c r="U23" s="307" t="str">
        <f>IF(OR(นักเรียน!Q22="ออก",คุณลักษณะรายข้อ!AT22=""),"",คุณลักษณะรายข้อ!AT22)</f>
        <v/>
      </c>
      <c r="V23" s="301" t="str">
        <f>คุณลักษณะ!Y22</f>
        <v/>
      </c>
      <c r="W23" s="301" t="str">
        <f>คุณลักษณะ!AA22</f>
        <v/>
      </c>
      <c r="X23" s="128"/>
    </row>
    <row r="24" spans="2:24" s="126" customFormat="1" ht="15.75" customHeight="1" x14ac:dyDescent="0.4">
      <c r="B24" s="298">
        <v>18</v>
      </c>
      <c r="C24" s="299" t="str">
        <f>IF(นักเรียน!C23="","",นักเรียน!C23)</f>
        <v/>
      </c>
      <c r="D24" s="300" t="str">
        <f>IF(นักเรียน!E23="","",นักเรียน!E23)</f>
        <v/>
      </c>
      <c r="E24" s="305" t="str">
        <f>IF(OR(นักเรียน!Q23="ออก",คะแนน1!BA23=""),"",คะแนน1!BA23)</f>
        <v/>
      </c>
      <c r="F24" s="305" t="str">
        <f>IF(OR(นักเรียน!Q23="ออก",คะแนน2!BA23=""),"",คะแนน2!BA23)</f>
        <v/>
      </c>
      <c r="G24" s="307" t="str">
        <f>IF(OR(นักเรียน!Q23="ออก",คะแนน2!BB23=""),"",คะแนน2!BB23)</f>
        <v/>
      </c>
      <c r="H24" s="302" t="str">
        <f>IF(คะแนน2!BC23="","",คะแนน2!BC23)</f>
        <v/>
      </c>
      <c r="I24" s="304" t="str">
        <f>IF(OR(นักเรียน!Q23="ออก",คิดวิเคราะห์รายข้อ!I23=""),"",คิดวิเคราะห์รายข้อ!I23)</f>
        <v/>
      </c>
      <c r="J24" s="304" t="str">
        <f>IF(OR(นักเรียน!Q23="ออก",คิดวิเคราะห์รายข้อ!N23=""),"",คิดวิเคราะห์รายข้อ!N23)</f>
        <v/>
      </c>
      <c r="K24" s="304" t="str">
        <f>IF(OR(นักเรียน!Q23="ออก",คิดวิเคราะห์รายข้อ!R23=""),"",คิดวิเคราะห์รายข้อ!R23)</f>
        <v/>
      </c>
      <c r="L24" s="301" t="str">
        <f>คิดวิเคราะห์!L23</f>
        <v/>
      </c>
      <c r="M24" s="303" t="str">
        <f>คิดวิเคราะห์!N23</f>
        <v/>
      </c>
      <c r="N24" s="307" t="str">
        <f>IF(OR(นักเรียน!Q23="ออก",คุณลักษณะรายข้อ!K23=""),"",คุณลักษณะรายข้อ!K23)</f>
        <v/>
      </c>
      <c r="O24" s="307" t="str">
        <f>IF(OR(นักเรียน!Q23="ออก",คุณลักษณะรายข้อ!P23=""),"",คุณลักษณะรายข้อ!P23)</f>
        <v/>
      </c>
      <c r="P24" s="310" t="str">
        <f>IF(OR(นักเรียน!Q23="ออก",คุณลักษณะรายข้อ!T23=""),"",คุณลักษณะรายข้อ!T23)</f>
        <v/>
      </c>
      <c r="Q24" s="307" t="str">
        <f>IF(OR(นักเรียน!Q23="ออก",คุณลักษณะรายข้อ!Y23=""),"",คุณลักษณะรายข้อ!Y23)</f>
        <v/>
      </c>
      <c r="R24" s="307" t="str">
        <f>IF(OR(นักเรียน!Q23="ออก",คุณลักษณะรายข้อ!AD23=""),"",คุณลักษณะรายข้อ!AD23)</f>
        <v/>
      </c>
      <c r="S24" s="307" t="str">
        <f>IF(OR(นักเรียน!Q23="ออก",คุณลักษณะรายข้อ!AI23=""),"",คุณลักษณะรายข้อ!AI23)</f>
        <v/>
      </c>
      <c r="T24" s="307" t="str">
        <f>IF(OR(นักเรียน!Q23="ออก",คุณลักษณะรายข้อ!AO23=""),"",คุณลักษณะรายข้อ!AO23)</f>
        <v/>
      </c>
      <c r="U24" s="307" t="str">
        <f>IF(OR(นักเรียน!Q23="ออก",คุณลักษณะรายข้อ!AT23=""),"",คุณลักษณะรายข้อ!AT23)</f>
        <v/>
      </c>
      <c r="V24" s="301" t="str">
        <f>คุณลักษณะ!Y23</f>
        <v/>
      </c>
      <c r="W24" s="301" t="str">
        <f>คุณลักษณะ!AA23</f>
        <v/>
      </c>
      <c r="X24" s="128"/>
    </row>
    <row r="25" spans="2:24" s="126" customFormat="1" ht="15.75" customHeight="1" x14ac:dyDescent="0.4">
      <c r="B25" s="298">
        <v>19</v>
      </c>
      <c r="C25" s="299" t="str">
        <f>IF(นักเรียน!C24="","",นักเรียน!C24)</f>
        <v/>
      </c>
      <c r="D25" s="300" t="str">
        <f>IF(นักเรียน!E24="","",นักเรียน!E24)</f>
        <v/>
      </c>
      <c r="E25" s="305" t="str">
        <f>IF(OR(นักเรียน!Q24="ออก",คะแนน1!BA24=""),"",คะแนน1!BA24)</f>
        <v/>
      </c>
      <c r="F25" s="305" t="str">
        <f>IF(OR(นักเรียน!Q24="ออก",คะแนน2!BA24=""),"",คะแนน2!BA24)</f>
        <v/>
      </c>
      <c r="G25" s="307" t="str">
        <f>IF(OR(นักเรียน!Q24="ออก",คะแนน2!BB24=""),"",คะแนน2!BB24)</f>
        <v/>
      </c>
      <c r="H25" s="302" t="str">
        <f>IF(คะแนน2!BC24="","",คะแนน2!BC24)</f>
        <v/>
      </c>
      <c r="I25" s="304" t="str">
        <f>IF(OR(นักเรียน!Q24="ออก",คิดวิเคราะห์รายข้อ!I24=""),"",คิดวิเคราะห์รายข้อ!I24)</f>
        <v/>
      </c>
      <c r="J25" s="304" t="str">
        <f>IF(OR(นักเรียน!Q24="ออก",คิดวิเคราะห์รายข้อ!N24=""),"",คิดวิเคราะห์รายข้อ!N24)</f>
        <v/>
      </c>
      <c r="K25" s="304" t="str">
        <f>IF(OR(นักเรียน!Q24="ออก",คิดวิเคราะห์รายข้อ!R24=""),"",คิดวิเคราะห์รายข้อ!R24)</f>
        <v/>
      </c>
      <c r="L25" s="301" t="str">
        <f>คิดวิเคราะห์!L24</f>
        <v/>
      </c>
      <c r="M25" s="303" t="str">
        <f>คิดวิเคราะห์!N24</f>
        <v/>
      </c>
      <c r="N25" s="307" t="str">
        <f>IF(OR(นักเรียน!Q24="ออก",คุณลักษณะรายข้อ!K24=""),"",คุณลักษณะรายข้อ!K24)</f>
        <v/>
      </c>
      <c r="O25" s="307" t="str">
        <f>IF(OR(นักเรียน!Q24="ออก",คุณลักษณะรายข้อ!P24=""),"",คุณลักษณะรายข้อ!P24)</f>
        <v/>
      </c>
      <c r="P25" s="310" t="str">
        <f>IF(OR(นักเรียน!Q24="ออก",คุณลักษณะรายข้อ!T24=""),"",คุณลักษณะรายข้อ!T24)</f>
        <v/>
      </c>
      <c r="Q25" s="307" t="str">
        <f>IF(OR(นักเรียน!Q24="ออก",คุณลักษณะรายข้อ!Y24=""),"",คุณลักษณะรายข้อ!Y24)</f>
        <v/>
      </c>
      <c r="R25" s="307" t="str">
        <f>IF(OR(นักเรียน!Q24="ออก",คุณลักษณะรายข้อ!AD24=""),"",คุณลักษณะรายข้อ!AD24)</f>
        <v/>
      </c>
      <c r="S25" s="307" t="str">
        <f>IF(OR(นักเรียน!Q24="ออก",คุณลักษณะรายข้อ!AI24=""),"",คุณลักษณะรายข้อ!AI24)</f>
        <v/>
      </c>
      <c r="T25" s="307" t="str">
        <f>IF(OR(นักเรียน!Q24="ออก",คุณลักษณะรายข้อ!AO24=""),"",คุณลักษณะรายข้อ!AO24)</f>
        <v/>
      </c>
      <c r="U25" s="307" t="str">
        <f>IF(OR(นักเรียน!Q24="ออก",คุณลักษณะรายข้อ!AT24=""),"",คุณลักษณะรายข้อ!AT24)</f>
        <v/>
      </c>
      <c r="V25" s="301" t="str">
        <f>คุณลักษณะ!Y24</f>
        <v/>
      </c>
      <c r="W25" s="301" t="str">
        <f>คุณลักษณะ!AA24</f>
        <v/>
      </c>
      <c r="X25" s="128"/>
    </row>
    <row r="26" spans="2:24" s="126" customFormat="1" ht="15.75" customHeight="1" x14ac:dyDescent="0.4">
      <c r="B26" s="298">
        <v>20</v>
      </c>
      <c r="C26" s="299" t="str">
        <f>IF(นักเรียน!C25="","",นักเรียน!C25)</f>
        <v/>
      </c>
      <c r="D26" s="300" t="str">
        <f>IF(นักเรียน!E25="","",นักเรียน!E25)</f>
        <v/>
      </c>
      <c r="E26" s="305" t="str">
        <f>IF(OR(นักเรียน!Q25="ออก",คะแนน1!BA25=""),"",คะแนน1!BA25)</f>
        <v/>
      </c>
      <c r="F26" s="305" t="str">
        <f>IF(OR(นักเรียน!Q25="ออก",คะแนน2!BA25=""),"",คะแนน2!BA25)</f>
        <v/>
      </c>
      <c r="G26" s="307" t="str">
        <f>IF(OR(นักเรียน!Q25="ออก",คะแนน2!BB25=""),"",คะแนน2!BB25)</f>
        <v/>
      </c>
      <c r="H26" s="302" t="str">
        <f>IF(คะแนน2!BC25="","",คะแนน2!BC25)</f>
        <v/>
      </c>
      <c r="I26" s="304" t="str">
        <f>IF(OR(นักเรียน!Q25="ออก",คิดวิเคราะห์รายข้อ!I25=""),"",คิดวิเคราะห์รายข้อ!I25)</f>
        <v/>
      </c>
      <c r="J26" s="304" t="str">
        <f>IF(OR(นักเรียน!Q25="ออก",คิดวิเคราะห์รายข้อ!N25=""),"",คิดวิเคราะห์รายข้อ!N25)</f>
        <v/>
      </c>
      <c r="K26" s="304" t="str">
        <f>IF(OR(นักเรียน!Q25="ออก",คิดวิเคราะห์รายข้อ!R25=""),"",คิดวิเคราะห์รายข้อ!R25)</f>
        <v/>
      </c>
      <c r="L26" s="301" t="str">
        <f>คิดวิเคราะห์!L25</f>
        <v/>
      </c>
      <c r="M26" s="303" t="str">
        <f>คิดวิเคราะห์!N25</f>
        <v/>
      </c>
      <c r="N26" s="307" t="str">
        <f>IF(OR(นักเรียน!Q25="ออก",คุณลักษณะรายข้อ!K25=""),"",คุณลักษณะรายข้อ!K25)</f>
        <v/>
      </c>
      <c r="O26" s="307" t="str">
        <f>IF(OR(นักเรียน!Q25="ออก",คุณลักษณะรายข้อ!P25=""),"",คุณลักษณะรายข้อ!P25)</f>
        <v/>
      </c>
      <c r="P26" s="310" t="str">
        <f>IF(OR(นักเรียน!Q25="ออก",คุณลักษณะรายข้อ!T25=""),"",คุณลักษณะรายข้อ!T25)</f>
        <v/>
      </c>
      <c r="Q26" s="307" t="str">
        <f>IF(OR(นักเรียน!Q25="ออก",คุณลักษณะรายข้อ!Y25=""),"",คุณลักษณะรายข้อ!Y25)</f>
        <v/>
      </c>
      <c r="R26" s="307" t="str">
        <f>IF(OR(นักเรียน!Q25="ออก",คุณลักษณะรายข้อ!AD25=""),"",คุณลักษณะรายข้อ!AD25)</f>
        <v/>
      </c>
      <c r="S26" s="307" t="str">
        <f>IF(OR(นักเรียน!Q25="ออก",คุณลักษณะรายข้อ!AI25=""),"",คุณลักษณะรายข้อ!AI25)</f>
        <v/>
      </c>
      <c r="T26" s="307" t="str">
        <f>IF(OR(นักเรียน!Q25="ออก",คุณลักษณะรายข้อ!AO25=""),"",คุณลักษณะรายข้อ!AO25)</f>
        <v/>
      </c>
      <c r="U26" s="307" t="str">
        <f>IF(OR(นักเรียน!Q25="ออก",คุณลักษณะรายข้อ!AT25=""),"",คุณลักษณะรายข้อ!AT25)</f>
        <v/>
      </c>
      <c r="V26" s="301" t="str">
        <f>คุณลักษณะ!Y25</f>
        <v/>
      </c>
      <c r="W26" s="301" t="str">
        <f>คุณลักษณะ!AA25</f>
        <v/>
      </c>
      <c r="X26" s="128"/>
    </row>
    <row r="27" spans="2:24" s="126" customFormat="1" ht="15.75" customHeight="1" x14ac:dyDescent="0.4">
      <c r="B27" s="298">
        <v>21</v>
      </c>
      <c r="C27" s="299" t="str">
        <f>IF(นักเรียน!C26="","",นักเรียน!C26)</f>
        <v/>
      </c>
      <c r="D27" s="300" t="str">
        <f>IF(นักเรียน!E26="","",นักเรียน!E26)</f>
        <v/>
      </c>
      <c r="E27" s="305" t="str">
        <f>IF(OR(นักเรียน!Q26="ออก",คะแนน1!BA26=""),"",คะแนน1!BA26)</f>
        <v/>
      </c>
      <c r="F27" s="305" t="str">
        <f>IF(OR(นักเรียน!Q26="ออก",คะแนน2!BA26=""),"",คะแนน2!BA26)</f>
        <v/>
      </c>
      <c r="G27" s="307" t="str">
        <f>IF(OR(นักเรียน!Q26="ออก",คะแนน2!BB26=""),"",คะแนน2!BB26)</f>
        <v/>
      </c>
      <c r="H27" s="302" t="str">
        <f>IF(คะแนน2!BC26="","",คะแนน2!BC26)</f>
        <v/>
      </c>
      <c r="I27" s="304" t="str">
        <f>IF(OR(นักเรียน!Q26="ออก",คิดวิเคราะห์รายข้อ!I26=""),"",คิดวิเคราะห์รายข้อ!I26)</f>
        <v/>
      </c>
      <c r="J27" s="304" t="str">
        <f>IF(OR(นักเรียน!Q26="ออก",คิดวิเคราะห์รายข้อ!N26=""),"",คิดวิเคราะห์รายข้อ!N26)</f>
        <v/>
      </c>
      <c r="K27" s="304" t="str">
        <f>IF(OR(นักเรียน!Q26="ออก",คิดวิเคราะห์รายข้อ!R26=""),"",คิดวิเคราะห์รายข้อ!R26)</f>
        <v/>
      </c>
      <c r="L27" s="301" t="str">
        <f>คิดวิเคราะห์!L26</f>
        <v/>
      </c>
      <c r="M27" s="303" t="str">
        <f>คิดวิเคราะห์!N26</f>
        <v/>
      </c>
      <c r="N27" s="307" t="str">
        <f>IF(OR(นักเรียน!Q26="ออก",คุณลักษณะรายข้อ!K26=""),"",คุณลักษณะรายข้อ!K26)</f>
        <v/>
      </c>
      <c r="O27" s="307" t="str">
        <f>IF(OR(นักเรียน!Q26="ออก",คุณลักษณะรายข้อ!P26=""),"",คุณลักษณะรายข้อ!P26)</f>
        <v/>
      </c>
      <c r="P27" s="310" t="str">
        <f>IF(OR(นักเรียน!Q26="ออก",คุณลักษณะรายข้อ!T26=""),"",คุณลักษณะรายข้อ!T26)</f>
        <v/>
      </c>
      <c r="Q27" s="307" t="str">
        <f>IF(OR(นักเรียน!Q26="ออก",คุณลักษณะรายข้อ!Y26=""),"",คุณลักษณะรายข้อ!Y26)</f>
        <v/>
      </c>
      <c r="R27" s="307" t="str">
        <f>IF(OR(นักเรียน!Q26="ออก",คุณลักษณะรายข้อ!AD26=""),"",คุณลักษณะรายข้อ!AD26)</f>
        <v/>
      </c>
      <c r="S27" s="307" t="str">
        <f>IF(OR(นักเรียน!Q26="ออก",คุณลักษณะรายข้อ!AI26=""),"",คุณลักษณะรายข้อ!AI26)</f>
        <v/>
      </c>
      <c r="T27" s="307" t="str">
        <f>IF(OR(นักเรียน!Q26="ออก",คุณลักษณะรายข้อ!AO26=""),"",คุณลักษณะรายข้อ!AO26)</f>
        <v/>
      </c>
      <c r="U27" s="307" t="str">
        <f>IF(OR(นักเรียน!Q26="ออก",คุณลักษณะรายข้อ!AT26=""),"",คุณลักษณะรายข้อ!AT26)</f>
        <v/>
      </c>
      <c r="V27" s="301" t="str">
        <f>คุณลักษณะ!Y26</f>
        <v/>
      </c>
      <c r="W27" s="301" t="str">
        <f>คุณลักษณะ!AA26</f>
        <v/>
      </c>
      <c r="X27" s="128"/>
    </row>
    <row r="28" spans="2:24" s="126" customFormat="1" ht="15.75" customHeight="1" x14ac:dyDescent="0.4">
      <c r="B28" s="298">
        <v>22</v>
      </c>
      <c r="C28" s="299" t="str">
        <f>IF(นักเรียน!C27="","",นักเรียน!C27)</f>
        <v/>
      </c>
      <c r="D28" s="300" t="str">
        <f>IF(นักเรียน!E27="","",นักเรียน!E27)</f>
        <v/>
      </c>
      <c r="E28" s="305" t="str">
        <f>IF(OR(นักเรียน!Q27="ออก",คะแนน1!BA27=""),"",คะแนน1!BA27)</f>
        <v/>
      </c>
      <c r="F28" s="305" t="str">
        <f>IF(OR(นักเรียน!Q27="ออก",คะแนน2!BA27=""),"",คะแนน2!BA27)</f>
        <v/>
      </c>
      <c r="G28" s="307" t="str">
        <f>IF(OR(นักเรียน!Q27="ออก",คะแนน2!BB27=""),"",คะแนน2!BB27)</f>
        <v/>
      </c>
      <c r="H28" s="302" t="str">
        <f>IF(คะแนน2!BC27="","",คะแนน2!BC27)</f>
        <v/>
      </c>
      <c r="I28" s="304" t="str">
        <f>IF(OR(นักเรียน!Q27="ออก",คิดวิเคราะห์รายข้อ!I27=""),"",คิดวิเคราะห์รายข้อ!I27)</f>
        <v/>
      </c>
      <c r="J28" s="304" t="str">
        <f>IF(OR(นักเรียน!Q27="ออก",คิดวิเคราะห์รายข้อ!N27=""),"",คิดวิเคราะห์รายข้อ!N27)</f>
        <v/>
      </c>
      <c r="K28" s="304" t="str">
        <f>IF(OR(นักเรียน!Q27="ออก",คิดวิเคราะห์รายข้อ!R27=""),"",คิดวิเคราะห์รายข้อ!R27)</f>
        <v/>
      </c>
      <c r="L28" s="301" t="str">
        <f>คิดวิเคราะห์!L27</f>
        <v/>
      </c>
      <c r="M28" s="303" t="str">
        <f>คิดวิเคราะห์!N27</f>
        <v/>
      </c>
      <c r="N28" s="307" t="str">
        <f>IF(OR(นักเรียน!Q27="ออก",คุณลักษณะรายข้อ!K27=""),"",คุณลักษณะรายข้อ!K27)</f>
        <v/>
      </c>
      <c r="O28" s="307" t="str">
        <f>IF(OR(นักเรียน!Q27="ออก",คุณลักษณะรายข้อ!P27=""),"",คุณลักษณะรายข้อ!P27)</f>
        <v/>
      </c>
      <c r="P28" s="310" t="str">
        <f>IF(OR(นักเรียน!Q27="ออก",คุณลักษณะรายข้อ!T27=""),"",คุณลักษณะรายข้อ!T27)</f>
        <v/>
      </c>
      <c r="Q28" s="307" t="str">
        <f>IF(OR(นักเรียน!Q27="ออก",คุณลักษณะรายข้อ!Y27=""),"",คุณลักษณะรายข้อ!Y27)</f>
        <v/>
      </c>
      <c r="R28" s="307" t="str">
        <f>IF(OR(นักเรียน!Q27="ออก",คุณลักษณะรายข้อ!AD27=""),"",คุณลักษณะรายข้อ!AD27)</f>
        <v/>
      </c>
      <c r="S28" s="307" t="str">
        <f>IF(OR(นักเรียน!Q27="ออก",คุณลักษณะรายข้อ!AI27=""),"",คุณลักษณะรายข้อ!AI27)</f>
        <v/>
      </c>
      <c r="T28" s="307" t="str">
        <f>IF(OR(นักเรียน!Q27="ออก",คุณลักษณะรายข้อ!AO27=""),"",คุณลักษณะรายข้อ!AO27)</f>
        <v/>
      </c>
      <c r="U28" s="307" t="str">
        <f>IF(OR(นักเรียน!Q27="ออก",คุณลักษณะรายข้อ!AT27=""),"",คุณลักษณะรายข้อ!AT27)</f>
        <v/>
      </c>
      <c r="V28" s="301" t="str">
        <f>คุณลักษณะ!Y27</f>
        <v/>
      </c>
      <c r="W28" s="301" t="str">
        <f>คุณลักษณะ!AA27</f>
        <v/>
      </c>
      <c r="X28" s="128"/>
    </row>
    <row r="29" spans="2:24" s="126" customFormat="1" ht="15.75" customHeight="1" x14ac:dyDescent="0.4">
      <c r="B29" s="298">
        <v>23</v>
      </c>
      <c r="C29" s="299" t="str">
        <f>IF(นักเรียน!C28="","",นักเรียน!C28)</f>
        <v/>
      </c>
      <c r="D29" s="300" t="str">
        <f>IF(นักเรียน!E28="","",นักเรียน!E28)</f>
        <v/>
      </c>
      <c r="E29" s="305" t="str">
        <f>IF(OR(นักเรียน!Q28="ออก",คะแนน1!BA28=""),"",คะแนน1!BA28)</f>
        <v/>
      </c>
      <c r="F29" s="305" t="str">
        <f>IF(OR(นักเรียน!Q28="ออก",คะแนน2!BA28=""),"",คะแนน2!BA28)</f>
        <v/>
      </c>
      <c r="G29" s="307" t="str">
        <f>IF(OR(นักเรียน!Q28="ออก",คะแนน2!BB28=""),"",คะแนน2!BB28)</f>
        <v/>
      </c>
      <c r="H29" s="302" t="str">
        <f>IF(คะแนน2!BC28="","",คะแนน2!BC28)</f>
        <v/>
      </c>
      <c r="I29" s="304" t="str">
        <f>IF(OR(นักเรียน!Q28="ออก",คิดวิเคราะห์รายข้อ!I28=""),"",คิดวิเคราะห์รายข้อ!I28)</f>
        <v/>
      </c>
      <c r="J29" s="304" t="str">
        <f>IF(OR(นักเรียน!Q28="ออก",คิดวิเคราะห์รายข้อ!N28=""),"",คิดวิเคราะห์รายข้อ!N28)</f>
        <v/>
      </c>
      <c r="K29" s="304" t="str">
        <f>IF(OR(นักเรียน!Q28="ออก",คิดวิเคราะห์รายข้อ!R28=""),"",คิดวิเคราะห์รายข้อ!R28)</f>
        <v/>
      </c>
      <c r="L29" s="301" t="str">
        <f>คิดวิเคราะห์!L28</f>
        <v/>
      </c>
      <c r="M29" s="303" t="str">
        <f>คิดวิเคราะห์!N28</f>
        <v/>
      </c>
      <c r="N29" s="307" t="str">
        <f>IF(OR(นักเรียน!Q28="ออก",คุณลักษณะรายข้อ!K28=""),"",คุณลักษณะรายข้อ!K28)</f>
        <v/>
      </c>
      <c r="O29" s="307" t="str">
        <f>IF(OR(นักเรียน!Q28="ออก",คุณลักษณะรายข้อ!P28=""),"",คุณลักษณะรายข้อ!P28)</f>
        <v/>
      </c>
      <c r="P29" s="310" t="str">
        <f>IF(OR(นักเรียน!Q28="ออก",คุณลักษณะรายข้อ!T28=""),"",คุณลักษณะรายข้อ!T28)</f>
        <v/>
      </c>
      <c r="Q29" s="307" t="str">
        <f>IF(OR(นักเรียน!Q28="ออก",คุณลักษณะรายข้อ!Y28=""),"",คุณลักษณะรายข้อ!Y28)</f>
        <v/>
      </c>
      <c r="R29" s="307" t="str">
        <f>IF(OR(นักเรียน!Q28="ออก",คุณลักษณะรายข้อ!AD28=""),"",คุณลักษณะรายข้อ!AD28)</f>
        <v/>
      </c>
      <c r="S29" s="307" t="str">
        <f>IF(OR(นักเรียน!Q28="ออก",คุณลักษณะรายข้อ!AI28=""),"",คุณลักษณะรายข้อ!AI28)</f>
        <v/>
      </c>
      <c r="T29" s="307" t="str">
        <f>IF(OR(นักเรียน!Q28="ออก",คุณลักษณะรายข้อ!AO28=""),"",คุณลักษณะรายข้อ!AO28)</f>
        <v/>
      </c>
      <c r="U29" s="307" t="str">
        <f>IF(OR(นักเรียน!Q28="ออก",คุณลักษณะรายข้อ!AT28=""),"",คุณลักษณะรายข้อ!AT28)</f>
        <v/>
      </c>
      <c r="V29" s="301" t="str">
        <f>คุณลักษณะ!Y28</f>
        <v/>
      </c>
      <c r="W29" s="301" t="str">
        <f>คุณลักษณะ!AA28</f>
        <v/>
      </c>
      <c r="X29" s="128"/>
    </row>
    <row r="30" spans="2:24" s="126" customFormat="1" ht="15.75" customHeight="1" x14ac:dyDescent="0.4">
      <c r="B30" s="298">
        <v>24</v>
      </c>
      <c r="C30" s="299" t="str">
        <f>IF(นักเรียน!C29="","",นักเรียน!C29)</f>
        <v/>
      </c>
      <c r="D30" s="300" t="str">
        <f>IF(นักเรียน!E29="","",นักเรียน!E29)</f>
        <v/>
      </c>
      <c r="E30" s="305" t="str">
        <f>IF(OR(นักเรียน!Q29="ออก",คะแนน1!BA29=""),"",คะแนน1!BA29)</f>
        <v/>
      </c>
      <c r="F30" s="305" t="str">
        <f>IF(OR(นักเรียน!Q29="ออก",คะแนน2!BA29=""),"",คะแนน2!BA29)</f>
        <v/>
      </c>
      <c r="G30" s="307" t="str">
        <f>IF(OR(นักเรียน!Q29="ออก",คะแนน2!BB29=""),"",คะแนน2!BB29)</f>
        <v/>
      </c>
      <c r="H30" s="302" t="str">
        <f>IF(คะแนน2!BC29="","",คะแนน2!BC29)</f>
        <v/>
      </c>
      <c r="I30" s="304" t="str">
        <f>IF(OR(นักเรียน!Q29="ออก",คิดวิเคราะห์รายข้อ!I29=""),"",คิดวิเคราะห์รายข้อ!I29)</f>
        <v/>
      </c>
      <c r="J30" s="304" t="str">
        <f>IF(OR(นักเรียน!Q29="ออก",คิดวิเคราะห์รายข้อ!N29=""),"",คิดวิเคราะห์รายข้อ!N29)</f>
        <v/>
      </c>
      <c r="K30" s="304" t="str">
        <f>IF(OR(นักเรียน!Q29="ออก",คิดวิเคราะห์รายข้อ!R29=""),"",คิดวิเคราะห์รายข้อ!R29)</f>
        <v/>
      </c>
      <c r="L30" s="301" t="str">
        <f>คิดวิเคราะห์!L29</f>
        <v/>
      </c>
      <c r="M30" s="303" t="str">
        <f>คิดวิเคราะห์!N29</f>
        <v/>
      </c>
      <c r="N30" s="307" t="str">
        <f>IF(OR(นักเรียน!Q29="ออก",คุณลักษณะรายข้อ!K29=""),"",คุณลักษณะรายข้อ!K29)</f>
        <v/>
      </c>
      <c r="O30" s="307" t="str">
        <f>IF(OR(นักเรียน!Q29="ออก",คุณลักษณะรายข้อ!P29=""),"",คุณลักษณะรายข้อ!P29)</f>
        <v/>
      </c>
      <c r="P30" s="310" t="str">
        <f>IF(OR(นักเรียน!Q29="ออก",คุณลักษณะรายข้อ!T29=""),"",คุณลักษณะรายข้อ!T29)</f>
        <v/>
      </c>
      <c r="Q30" s="307" t="str">
        <f>IF(OR(นักเรียน!Q29="ออก",คุณลักษณะรายข้อ!Y29=""),"",คุณลักษณะรายข้อ!Y29)</f>
        <v/>
      </c>
      <c r="R30" s="307" t="str">
        <f>IF(OR(นักเรียน!Q29="ออก",คุณลักษณะรายข้อ!AD29=""),"",คุณลักษณะรายข้อ!AD29)</f>
        <v/>
      </c>
      <c r="S30" s="307" t="str">
        <f>IF(OR(นักเรียน!Q29="ออก",คุณลักษณะรายข้อ!AI29=""),"",คุณลักษณะรายข้อ!AI29)</f>
        <v/>
      </c>
      <c r="T30" s="307" t="str">
        <f>IF(OR(นักเรียน!Q29="ออก",คุณลักษณะรายข้อ!AO29=""),"",คุณลักษณะรายข้อ!AO29)</f>
        <v/>
      </c>
      <c r="U30" s="307" t="str">
        <f>IF(OR(นักเรียน!Q29="ออก",คุณลักษณะรายข้อ!AT29=""),"",คุณลักษณะรายข้อ!AT29)</f>
        <v/>
      </c>
      <c r="V30" s="301" t="str">
        <f>คุณลักษณะ!Y29</f>
        <v/>
      </c>
      <c r="W30" s="301" t="str">
        <f>คุณลักษณะ!AA29</f>
        <v/>
      </c>
      <c r="X30" s="128"/>
    </row>
    <row r="31" spans="2:24" s="126" customFormat="1" ht="15.75" customHeight="1" x14ac:dyDescent="0.4">
      <c r="B31" s="298">
        <v>25</v>
      </c>
      <c r="C31" s="299" t="str">
        <f>IF(นักเรียน!C30="","",นักเรียน!C30)</f>
        <v/>
      </c>
      <c r="D31" s="300" t="str">
        <f>IF(นักเรียน!E30="","",นักเรียน!E30)</f>
        <v/>
      </c>
      <c r="E31" s="305" t="str">
        <f>IF(OR(นักเรียน!Q30="ออก",คะแนน1!BA30=""),"",คะแนน1!BA30)</f>
        <v/>
      </c>
      <c r="F31" s="305" t="str">
        <f>IF(OR(นักเรียน!Q30="ออก",คะแนน2!BA30=""),"",คะแนน2!BA30)</f>
        <v/>
      </c>
      <c r="G31" s="307" t="str">
        <f>IF(OR(นักเรียน!Q30="ออก",คะแนน2!BB30=""),"",คะแนน2!BB30)</f>
        <v/>
      </c>
      <c r="H31" s="302" t="str">
        <f>IF(คะแนน2!BC30="","",คะแนน2!BC30)</f>
        <v/>
      </c>
      <c r="I31" s="304" t="str">
        <f>IF(OR(นักเรียน!Q30="ออก",คิดวิเคราะห์รายข้อ!I30=""),"",คิดวิเคราะห์รายข้อ!I30)</f>
        <v/>
      </c>
      <c r="J31" s="304" t="str">
        <f>IF(OR(นักเรียน!Q30="ออก",คิดวิเคราะห์รายข้อ!N30=""),"",คิดวิเคราะห์รายข้อ!N30)</f>
        <v/>
      </c>
      <c r="K31" s="304" t="str">
        <f>IF(OR(นักเรียน!Q30="ออก",คิดวิเคราะห์รายข้อ!R30=""),"",คิดวิเคราะห์รายข้อ!R30)</f>
        <v/>
      </c>
      <c r="L31" s="301" t="str">
        <f>คิดวิเคราะห์!L30</f>
        <v/>
      </c>
      <c r="M31" s="303" t="str">
        <f>คิดวิเคราะห์!N30</f>
        <v/>
      </c>
      <c r="N31" s="307" t="str">
        <f>IF(OR(นักเรียน!Q30="ออก",คุณลักษณะรายข้อ!K30=""),"",คุณลักษณะรายข้อ!K30)</f>
        <v/>
      </c>
      <c r="O31" s="307" t="str">
        <f>IF(OR(นักเรียน!Q30="ออก",คุณลักษณะรายข้อ!P30=""),"",คุณลักษณะรายข้อ!P30)</f>
        <v/>
      </c>
      <c r="P31" s="310" t="str">
        <f>IF(OR(นักเรียน!Q30="ออก",คุณลักษณะรายข้อ!T30=""),"",คุณลักษณะรายข้อ!T30)</f>
        <v/>
      </c>
      <c r="Q31" s="307" t="str">
        <f>IF(OR(นักเรียน!Q30="ออก",คุณลักษณะรายข้อ!Y30=""),"",คุณลักษณะรายข้อ!Y30)</f>
        <v/>
      </c>
      <c r="R31" s="307" t="str">
        <f>IF(OR(นักเรียน!Q30="ออก",คุณลักษณะรายข้อ!AD30=""),"",คุณลักษณะรายข้อ!AD30)</f>
        <v/>
      </c>
      <c r="S31" s="307" t="str">
        <f>IF(OR(นักเรียน!Q30="ออก",คุณลักษณะรายข้อ!AI30=""),"",คุณลักษณะรายข้อ!AI30)</f>
        <v/>
      </c>
      <c r="T31" s="307" t="str">
        <f>IF(OR(นักเรียน!Q30="ออก",คุณลักษณะรายข้อ!AO30=""),"",คุณลักษณะรายข้อ!AO30)</f>
        <v/>
      </c>
      <c r="U31" s="307" t="str">
        <f>IF(OR(นักเรียน!Q30="ออก",คุณลักษณะรายข้อ!AT30=""),"",คุณลักษณะรายข้อ!AT30)</f>
        <v/>
      </c>
      <c r="V31" s="301" t="str">
        <f>คุณลักษณะ!Y30</f>
        <v/>
      </c>
      <c r="W31" s="301" t="str">
        <f>คุณลักษณะ!AA30</f>
        <v/>
      </c>
      <c r="X31" s="128"/>
    </row>
    <row r="32" spans="2:24" s="126" customFormat="1" ht="15.75" customHeight="1" x14ac:dyDescent="0.4">
      <c r="B32" s="298">
        <v>26</v>
      </c>
      <c r="C32" s="299" t="str">
        <f>IF(นักเรียน!C31="","",นักเรียน!C31)</f>
        <v/>
      </c>
      <c r="D32" s="300" t="str">
        <f>IF(นักเรียน!E31="","",นักเรียน!E31)</f>
        <v/>
      </c>
      <c r="E32" s="305" t="str">
        <f>IF(OR(นักเรียน!Q31="ออก",คะแนน1!BA31=""),"",คะแนน1!BA31)</f>
        <v/>
      </c>
      <c r="F32" s="305" t="str">
        <f>IF(OR(นักเรียน!Q31="ออก",คะแนน2!BA31=""),"",คะแนน2!BA31)</f>
        <v/>
      </c>
      <c r="G32" s="307" t="str">
        <f>IF(OR(นักเรียน!Q31="ออก",คะแนน2!BB31=""),"",คะแนน2!BB31)</f>
        <v/>
      </c>
      <c r="H32" s="302" t="str">
        <f>IF(คะแนน2!BC31="","",คะแนน2!BC31)</f>
        <v/>
      </c>
      <c r="I32" s="304" t="str">
        <f>IF(OR(นักเรียน!Q31="ออก",คิดวิเคราะห์รายข้อ!I31=""),"",คิดวิเคราะห์รายข้อ!I31)</f>
        <v/>
      </c>
      <c r="J32" s="304" t="str">
        <f>IF(OR(นักเรียน!Q31="ออก",คิดวิเคราะห์รายข้อ!N31=""),"",คิดวิเคราะห์รายข้อ!N31)</f>
        <v/>
      </c>
      <c r="K32" s="304" t="str">
        <f>IF(OR(นักเรียน!Q31="ออก",คิดวิเคราะห์รายข้อ!R31=""),"",คิดวิเคราะห์รายข้อ!R31)</f>
        <v/>
      </c>
      <c r="L32" s="301" t="str">
        <f>คิดวิเคราะห์!L31</f>
        <v/>
      </c>
      <c r="M32" s="303" t="str">
        <f>คิดวิเคราะห์!N31</f>
        <v/>
      </c>
      <c r="N32" s="307" t="str">
        <f>IF(OR(นักเรียน!Q31="ออก",คุณลักษณะรายข้อ!K31=""),"",คุณลักษณะรายข้อ!K31)</f>
        <v/>
      </c>
      <c r="O32" s="307" t="str">
        <f>IF(OR(นักเรียน!Q31="ออก",คุณลักษณะรายข้อ!P31=""),"",คุณลักษณะรายข้อ!P31)</f>
        <v/>
      </c>
      <c r="P32" s="310" t="str">
        <f>IF(OR(นักเรียน!Q31="ออก",คุณลักษณะรายข้อ!T31=""),"",คุณลักษณะรายข้อ!T31)</f>
        <v/>
      </c>
      <c r="Q32" s="307" t="str">
        <f>IF(OR(นักเรียน!Q31="ออก",คุณลักษณะรายข้อ!Y31=""),"",คุณลักษณะรายข้อ!Y31)</f>
        <v/>
      </c>
      <c r="R32" s="307" t="str">
        <f>IF(OR(นักเรียน!Q31="ออก",คุณลักษณะรายข้อ!AD31=""),"",คุณลักษณะรายข้อ!AD31)</f>
        <v/>
      </c>
      <c r="S32" s="307" t="str">
        <f>IF(OR(นักเรียน!Q31="ออก",คุณลักษณะรายข้อ!AI31=""),"",คุณลักษณะรายข้อ!AI31)</f>
        <v/>
      </c>
      <c r="T32" s="307" t="str">
        <f>IF(OR(นักเรียน!Q31="ออก",คุณลักษณะรายข้อ!AO31=""),"",คุณลักษณะรายข้อ!AO31)</f>
        <v/>
      </c>
      <c r="U32" s="307" t="str">
        <f>IF(OR(นักเรียน!Q31="ออก",คุณลักษณะรายข้อ!AT31=""),"",คุณลักษณะรายข้อ!AT31)</f>
        <v/>
      </c>
      <c r="V32" s="301" t="str">
        <f>คุณลักษณะ!Y31</f>
        <v/>
      </c>
      <c r="W32" s="301" t="str">
        <f>คุณลักษณะ!AA31</f>
        <v/>
      </c>
      <c r="X32" s="128"/>
    </row>
    <row r="33" spans="2:24" s="126" customFormat="1" ht="15.75" customHeight="1" x14ac:dyDescent="0.4">
      <c r="B33" s="298">
        <v>27</v>
      </c>
      <c r="C33" s="299" t="str">
        <f>IF(นักเรียน!C32="","",นักเรียน!C32)</f>
        <v/>
      </c>
      <c r="D33" s="300" t="str">
        <f>IF(นักเรียน!E32="","",นักเรียน!E32)</f>
        <v/>
      </c>
      <c r="E33" s="305" t="str">
        <f>IF(OR(นักเรียน!Q32="ออก",คะแนน1!BA32=""),"",คะแนน1!BA32)</f>
        <v/>
      </c>
      <c r="F33" s="305" t="str">
        <f>IF(OR(นักเรียน!Q32="ออก",คะแนน2!BA32=""),"",คะแนน2!BA32)</f>
        <v/>
      </c>
      <c r="G33" s="307" t="str">
        <f>IF(OR(นักเรียน!Q32="ออก",คะแนน2!BB32=""),"",คะแนน2!BB32)</f>
        <v/>
      </c>
      <c r="H33" s="302" t="str">
        <f>IF(คะแนน2!BC32="","",คะแนน2!BC32)</f>
        <v/>
      </c>
      <c r="I33" s="304" t="str">
        <f>IF(OR(นักเรียน!Q32="ออก",คิดวิเคราะห์รายข้อ!I32=""),"",คิดวิเคราะห์รายข้อ!I32)</f>
        <v/>
      </c>
      <c r="J33" s="304" t="str">
        <f>IF(OR(นักเรียน!Q32="ออก",คิดวิเคราะห์รายข้อ!N32=""),"",คิดวิเคราะห์รายข้อ!N32)</f>
        <v/>
      </c>
      <c r="K33" s="304" t="str">
        <f>IF(OR(นักเรียน!Q32="ออก",คิดวิเคราะห์รายข้อ!R32=""),"",คิดวิเคราะห์รายข้อ!R32)</f>
        <v/>
      </c>
      <c r="L33" s="301" t="str">
        <f>คิดวิเคราะห์!L32</f>
        <v/>
      </c>
      <c r="M33" s="303" t="str">
        <f>คิดวิเคราะห์!N32</f>
        <v/>
      </c>
      <c r="N33" s="307" t="str">
        <f>IF(OR(นักเรียน!Q32="ออก",คุณลักษณะรายข้อ!K32=""),"",คุณลักษณะรายข้อ!K32)</f>
        <v/>
      </c>
      <c r="O33" s="307" t="str">
        <f>IF(OR(นักเรียน!Q32="ออก",คุณลักษณะรายข้อ!P32=""),"",คุณลักษณะรายข้อ!P32)</f>
        <v/>
      </c>
      <c r="P33" s="310" t="str">
        <f>IF(OR(นักเรียน!Q32="ออก",คุณลักษณะรายข้อ!T32=""),"",คุณลักษณะรายข้อ!T32)</f>
        <v/>
      </c>
      <c r="Q33" s="307" t="str">
        <f>IF(OR(นักเรียน!Q32="ออก",คุณลักษณะรายข้อ!Y32=""),"",คุณลักษณะรายข้อ!Y32)</f>
        <v/>
      </c>
      <c r="R33" s="307" t="str">
        <f>IF(OR(นักเรียน!Q32="ออก",คุณลักษณะรายข้อ!AD32=""),"",คุณลักษณะรายข้อ!AD32)</f>
        <v/>
      </c>
      <c r="S33" s="307" t="str">
        <f>IF(OR(นักเรียน!Q32="ออก",คุณลักษณะรายข้อ!AI32=""),"",คุณลักษณะรายข้อ!AI32)</f>
        <v/>
      </c>
      <c r="T33" s="307" t="str">
        <f>IF(OR(นักเรียน!Q32="ออก",คุณลักษณะรายข้อ!AO32=""),"",คุณลักษณะรายข้อ!AO32)</f>
        <v/>
      </c>
      <c r="U33" s="307" t="str">
        <f>IF(OR(นักเรียน!Q32="ออก",คุณลักษณะรายข้อ!AT32=""),"",คุณลักษณะรายข้อ!AT32)</f>
        <v/>
      </c>
      <c r="V33" s="301" t="str">
        <f>คุณลักษณะ!Y32</f>
        <v/>
      </c>
      <c r="W33" s="301" t="str">
        <f>คุณลักษณะ!AA32</f>
        <v/>
      </c>
      <c r="X33" s="128"/>
    </row>
    <row r="34" spans="2:24" s="126" customFormat="1" ht="15.75" customHeight="1" x14ac:dyDescent="0.4">
      <c r="B34" s="298">
        <v>28</v>
      </c>
      <c r="C34" s="299" t="str">
        <f>IF(นักเรียน!C33="","",นักเรียน!C33)</f>
        <v/>
      </c>
      <c r="D34" s="300" t="str">
        <f>IF(นักเรียน!E33="","",นักเรียน!E33)</f>
        <v/>
      </c>
      <c r="E34" s="305" t="str">
        <f>IF(OR(นักเรียน!Q33="ออก",คะแนน1!BA33=""),"",คะแนน1!BA33)</f>
        <v/>
      </c>
      <c r="F34" s="305" t="str">
        <f>IF(OR(นักเรียน!Q33="ออก",คะแนน2!BA33=""),"",คะแนน2!BA33)</f>
        <v/>
      </c>
      <c r="G34" s="307" t="str">
        <f>IF(OR(นักเรียน!Q33="ออก",คะแนน2!BB33=""),"",คะแนน2!BB33)</f>
        <v/>
      </c>
      <c r="H34" s="302" t="str">
        <f>IF(คะแนน2!BC33="","",คะแนน2!BC33)</f>
        <v/>
      </c>
      <c r="I34" s="304" t="str">
        <f>IF(OR(นักเรียน!Q33="ออก",คิดวิเคราะห์รายข้อ!I33=""),"",คิดวิเคราะห์รายข้อ!I33)</f>
        <v/>
      </c>
      <c r="J34" s="304" t="str">
        <f>IF(OR(นักเรียน!Q33="ออก",คิดวิเคราะห์รายข้อ!N33=""),"",คิดวิเคราะห์รายข้อ!N33)</f>
        <v/>
      </c>
      <c r="K34" s="304" t="str">
        <f>IF(OR(นักเรียน!Q33="ออก",คิดวิเคราะห์รายข้อ!R33=""),"",คิดวิเคราะห์รายข้อ!R33)</f>
        <v/>
      </c>
      <c r="L34" s="301" t="str">
        <f>คิดวิเคราะห์!L33</f>
        <v/>
      </c>
      <c r="M34" s="303" t="str">
        <f>คิดวิเคราะห์!N33</f>
        <v/>
      </c>
      <c r="N34" s="307" t="str">
        <f>IF(OR(นักเรียน!Q33="ออก",คุณลักษณะรายข้อ!K33=""),"",คุณลักษณะรายข้อ!K33)</f>
        <v/>
      </c>
      <c r="O34" s="307" t="str">
        <f>IF(OR(นักเรียน!Q33="ออก",คุณลักษณะรายข้อ!P33=""),"",คุณลักษณะรายข้อ!P33)</f>
        <v/>
      </c>
      <c r="P34" s="310" t="str">
        <f>IF(OR(นักเรียน!Q33="ออก",คุณลักษณะรายข้อ!T33=""),"",คุณลักษณะรายข้อ!T33)</f>
        <v/>
      </c>
      <c r="Q34" s="307" t="str">
        <f>IF(OR(นักเรียน!Q33="ออก",คุณลักษณะรายข้อ!Y33=""),"",คุณลักษณะรายข้อ!Y33)</f>
        <v/>
      </c>
      <c r="R34" s="307" t="str">
        <f>IF(OR(นักเรียน!Q33="ออก",คุณลักษณะรายข้อ!AD33=""),"",คุณลักษณะรายข้อ!AD33)</f>
        <v/>
      </c>
      <c r="S34" s="307" t="str">
        <f>IF(OR(นักเรียน!Q33="ออก",คุณลักษณะรายข้อ!AI33=""),"",คุณลักษณะรายข้อ!AI33)</f>
        <v/>
      </c>
      <c r="T34" s="307" t="str">
        <f>IF(OR(นักเรียน!Q33="ออก",คุณลักษณะรายข้อ!AO33=""),"",คุณลักษณะรายข้อ!AO33)</f>
        <v/>
      </c>
      <c r="U34" s="307" t="str">
        <f>IF(OR(นักเรียน!Q33="ออก",คุณลักษณะรายข้อ!AT33=""),"",คุณลักษณะรายข้อ!AT33)</f>
        <v/>
      </c>
      <c r="V34" s="301" t="str">
        <f>คุณลักษณะ!Y33</f>
        <v/>
      </c>
      <c r="W34" s="301" t="str">
        <f>คุณลักษณะ!AA33</f>
        <v/>
      </c>
      <c r="X34" s="128"/>
    </row>
    <row r="35" spans="2:24" s="126" customFormat="1" ht="15.75" customHeight="1" x14ac:dyDescent="0.4">
      <c r="B35" s="298">
        <v>29</v>
      </c>
      <c r="C35" s="299" t="str">
        <f>IF(นักเรียน!C34="","",นักเรียน!C34)</f>
        <v/>
      </c>
      <c r="D35" s="300" t="str">
        <f>IF(นักเรียน!E34="","",นักเรียน!E34)</f>
        <v/>
      </c>
      <c r="E35" s="305" t="str">
        <f>IF(OR(นักเรียน!Q34="ออก",คะแนน1!BA34=""),"",คะแนน1!BA34)</f>
        <v/>
      </c>
      <c r="F35" s="305" t="str">
        <f>IF(OR(นักเรียน!Q34="ออก",คะแนน2!BA34=""),"",คะแนน2!BA34)</f>
        <v/>
      </c>
      <c r="G35" s="307" t="str">
        <f>IF(OR(นักเรียน!Q34="ออก",คะแนน2!BB34=""),"",คะแนน2!BB34)</f>
        <v/>
      </c>
      <c r="H35" s="302" t="str">
        <f>IF(คะแนน2!BC34="","",คะแนน2!BC34)</f>
        <v/>
      </c>
      <c r="I35" s="304" t="str">
        <f>IF(OR(นักเรียน!Q34="ออก",คิดวิเคราะห์รายข้อ!I34=""),"",คิดวิเคราะห์รายข้อ!I34)</f>
        <v/>
      </c>
      <c r="J35" s="304" t="str">
        <f>IF(OR(นักเรียน!Q34="ออก",คิดวิเคราะห์รายข้อ!N34=""),"",คิดวิเคราะห์รายข้อ!N34)</f>
        <v/>
      </c>
      <c r="K35" s="304" t="str">
        <f>IF(OR(นักเรียน!Q34="ออก",คิดวิเคราะห์รายข้อ!R34=""),"",คิดวิเคราะห์รายข้อ!R34)</f>
        <v/>
      </c>
      <c r="L35" s="301" t="str">
        <f>คิดวิเคราะห์!L34</f>
        <v/>
      </c>
      <c r="M35" s="303" t="str">
        <f>คิดวิเคราะห์!N34</f>
        <v/>
      </c>
      <c r="N35" s="307" t="str">
        <f>IF(OR(นักเรียน!Q34="ออก",คุณลักษณะรายข้อ!K34=""),"",คุณลักษณะรายข้อ!K34)</f>
        <v/>
      </c>
      <c r="O35" s="307" t="str">
        <f>IF(OR(นักเรียน!Q34="ออก",คุณลักษณะรายข้อ!P34=""),"",คุณลักษณะรายข้อ!P34)</f>
        <v/>
      </c>
      <c r="P35" s="310" t="str">
        <f>IF(OR(นักเรียน!Q34="ออก",คุณลักษณะรายข้อ!T34=""),"",คุณลักษณะรายข้อ!T34)</f>
        <v/>
      </c>
      <c r="Q35" s="307" t="str">
        <f>IF(OR(นักเรียน!Q34="ออก",คุณลักษณะรายข้อ!Y34=""),"",คุณลักษณะรายข้อ!Y34)</f>
        <v/>
      </c>
      <c r="R35" s="307" t="str">
        <f>IF(OR(นักเรียน!Q34="ออก",คุณลักษณะรายข้อ!AD34=""),"",คุณลักษณะรายข้อ!AD34)</f>
        <v/>
      </c>
      <c r="S35" s="307" t="str">
        <f>IF(OR(นักเรียน!Q34="ออก",คุณลักษณะรายข้อ!AI34=""),"",คุณลักษณะรายข้อ!AI34)</f>
        <v/>
      </c>
      <c r="T35" s="307" t="str">
        <f>IF(OR(นักเรียน!Q34="ออก",คุณลักษณะรายข้อ!AO34=""),"",คุณลักษณะรายข้อ!AO34)</f>
        <v/>
      </c>
      <c r="U35" s="307" t="str">
        <f>IF(OR(นักเรียน!Q34="ออก",คุณลักษณะรายข้อ!AT34=""),"",คุณลักษณะรายข้อ!AT34)</f>
        <v/>
      </c>
      <c r="V35" s="301" t="str">
        <f>คุณลักษณะ!Y34</f>
        <v/>
      </c>
      <c r="W35" s="301" t="str">
        <f>คุณลักษณะ!AA34</f>
        <v/>
      </c>
      <c r="X35" s="128"/>
    </row>
    <row r="36" spans="2:24" s="126" customFormat="1" ht="15.75" customHeight="1" x14ac:dyDescent="0.4">
      <c r="B36" s="298">
        <v>30</v>
      </c>
      <c r="C36" s="299" t="str">
        <f>IF(นักเรียน!C35="","",นักเรียน!C35)</f>
        <v/>
      </c>
      <c r="D36" s="300" t="str">
        <f>IF(นักเรียน!E35="","",นักเรียน!E35)</f>
        <v/>
      </c>
      <c r="E36" s="305" t="str">
        <f>IF(OR(นักเรียน!Q35="ออก",คะแนน1!BA35=""),"",คะแนน1!BA35)</f>
        <v/>
      </c>
      <c r="F36" s="305" t="str">
        <f>IF(OR(นักเรียน!Q35="ออก",คะแนน2!BA35=""),"",คะแนน2!BA35)</f>
        <v/>
      </c>
      <c r="G36" s="307" t="str">
        <f>IF(OR(นักเรียน!Q35="ออก",คะแนน2!BB35=""),"",คะแนน2!BB35)</f>
        <v/>
      </c>
      <c r="H36" s="302" t="str">
        <f>IF(คะแนน2!BC35="","",คะแนน2!BC35)</f>
        <v/>
      </c>
      <c r="I36" s="304" t="str">
        <f>IF(OR(นักเรียน!Q35="ออก",คิดวิเคราะห์รายข้อ!I35=""),"",คิดวิเคราะห์รายข้อ!I35)</f>
        <v/>
      </c>
      <c r="J36" s="304" t="str">
        <f>IF(OR(นักเรียน!Q35="ออก",คิดวิเคราะห์รายข้อ!N35=""),"",คิดวิเคราะห์รายข้อ!N35)</f>
        <v/>
      </c>
      <c r="K36" s="304" t="str">
        <f>IF(OR(นักเรียน!Q35="ออก",คิดวิเคราะห์รายข้อ!R35=""),"",คิดวิเคราะห์รายข้อ!R35)</f>
        <v/>
      </c>
      <c r="L36" s="301" t="str">
        <f>คิดวิเคราะห์!L35</f>
        <v/>
      </c>
      <c r="M36" s="303" t="str">
        <f>คิดวิเคราะห์!N35</f>
        <v/>
      </c>
      <c r="N36" s="307" t="str">
        <f>IF(OR(นักเรียน!Q35="ออก",คุณลักษณะรายข้อ!K35=""),"",คุณลักษณะรายข้อ!K35)</f>
        <v/>
      </c>
      <c r="O36" s="307" t="str">
        <f>IF(OR(นักเรียน!Q35="ออก",คุณลักษณะรายข้อ!P35=""),"",คุณลักษณะรายข้อ!P35)</f>
        <v/>
      </c>
      <c r="P36" s="310" t="str">
        <f>IF(OR(นักเรียน!Q35="ออก",คุณลักษณะรายข้อ!T35=""),"",คุณลักษณะรายข้อ!T35)</f>
        <v/>
      </c>
      <c r="Q36" s="307" t="str">
        <f>IF(OR(นักเรียน!Q35="ออก",คุณลักษณะรายข้อ!Y35=""),"",คุณลักษณะรายข้อ!Y35)</f>
        <v/>
      </c>
      <c r="R36" s="307" t="str">
        <f>IF(OR(นักเรียน!Q35="ออก",คุณลักษณะรายข้อ!AD35=""),"",คุณลักษณะรายข้อ!AD35)</f>
        <v/>
      </c>
      <c r="S36" s="307" t="str">
        <f>IF(OR(นักเรียน!Q35="ออก",คุณลักษณะรายข้อ!AI35=""),"",คุณลักษณะรายข้อ!AI35)</f>
        <v/>
      </c>
      <c r="T36" s="307" t="str">
        <f>IF(OR(นักเรียน!Q35="ออก",คุณลักษณะรายข้อ!AO35=""),"",คุณลักษณะรายข้อ!AO35)</f>
        <v/>
      </c>
      <c r="U36" s="307" t="str">
        <f>IF(OR(นักเรียน!Q35="ออก",คุณลักษณะรายข้อ!AT35=""),"",คุณลักษณะรายข้อ!AT35)</f>
        <v/>
      </c>
      <c r="V36" s="301" t="str">
        <f>คุณลักษณะ!Y35</f>
        <v/>
      </c>
      <c r="W36" s="301" t="str">
        <f>คุณลักษณะ!AA35</f>
        <v/>
      </c>
      <c r="X36" s="128"/>
    </row>
    <row r="37" spans="2:24" s="126" customFormat="1" ht="15.75" customHeight="1" x14ac:dyDescent="0.4">
      <c r="B37" s="298">
        <v>31</v>
      </c>
      <c r="C37" s="299" t="str">
        <f>IF(นักเรียน!C36="","",นักเรียน!C36)</f>
        <v/>
      </c>
      <c r="D37" s="300" t="str">
        <f>IF(นักเรียน!E36="","",นักเรียน!E36)</f>
        <v/>
      </c>
      <c r="E37" s="305" t="str">
        <f>IF(OR(นักเรียน!Q36="ออก",คะแนน1!BA36=""),"",คะแนน1!BA36)</f>
        <v/>
      </c>
      <c r="F37" s="305" t="str">
        <f>IF(OR(นักเรียน!Q36="ออก",คะแนน2!BA36=""),"",คะแนน2!BA36)</f>
        <v/>
      </c>
      <c r="G37" s="307" t="str">
        <f>IF(OR(นักเรียน!Q36="ออก",คะแนน2!BB36=""),"",คะแนน2!BB36)</f>
        <v/>
      </c>
      <c r="H37" s="302" t="str">
        <f>IF(คะแนน2!BC36="","",คะแนน2!BC36)</f>
        <v/>
      </c>
      <c r="I37" s="304" t="str">
        <f>IF(OR(นักเรียน!Q36="ออก",คิดวิเคราะห์รายข้อ!I36=""),"",คิดวิเคราะห์รายข้อ!I36)</f>
        <v/>
      </c>
      <c r="J37" s="304" t="str">
        <f>IF(OR(นักเรียน!Q36="ออก",คิดวิเคราะห์รายข้อ!N36=""),"",คิดวิเคราะห์รายข้อ!N36)</f>
        <v/>
      </c>
      <c r="K37" s="304" t="str">
        <f>IF(OR(นักเรียน!Q36="ออก",คิดวิเคราะห์รายข้อ!R36=""),"",คิดวิเคราะห์รายข้อ!R36)</f>
        <v/>
      </c>
      <c r="L37" s="301" t="str">
        <f>คิดวิเคราะห์!L36</f>
        <v/>
      </c>
      <c r="M37" s="303" t="str">
        <f>คิดวิเคราะห์!N36</f>
        <v/>
      </c>
      <c r="N37" s="307" t="str">
        <f>IF(OR(นักเรียน!Q36="ออก",คุณลักษณะรายข้อ!K36=""),"",คุณลักษณะรายข้อ!K36)</f>
        <v/>
      </c>
      <c r="O37" s="307" t="str">
        <f>IF(OR(นักเรียน!Q36="ออก",คุณลักษณะรายข้อ!P36=""),"",คุณลักษณะรายข้อ!P36)</f>
        <v/>
      </c>
      <c r="P37" s="310" t="str">
        <f>IF(OR(นักเรียน!Q36="ออก",คุณลักษณะรายข้อ!T36=""),"",คุณลักษณะรายข้อ!T36)</f>
        <v/>
      </c>
      <c r="Q37" s="307" t="str">
        <f>IF(OR(นักเรียน!Q36="ออก",คุณลักษณะรายข้อ!Y36=""),"",คุณลักษณะรายข้อ!Y36)</f>
        <v/>
      </c>
      <c r="R37" s="307" t="str">
        <f>IF(OR(นักเรียน!Q36="ออก",คุณลักษณะรายข้อ!AD36=""),"",คุณลักษณะรายข้อ!AD36)</f>
        <v/>
      </c>
      <c r="S37" s="307" t="str">
        <f>IF(OR(นักเรียน!Q36="ออก",คุณลักษณะรายข้อ!AI36=""),"",คุณลักษณะรายข้อ!AI36)</f>
        <v/>
      </c>
      <c r="T37" s="307" t="str">
        <f>IF(OR(นักเรียน!Q36="ออก",คุณลักษณะรายข้อ!AO36=""),"",คุณลักษณะรายข้อ!AO36)</f>
        <v/>
      </c>
      <c r="U37" s="307" t="str">
        <f>IF(OR(นักเรียน!Q36="ออก",คุณลักษณะรายข้อ!AT36=""),"",คุณลักษณะรายข้อ!AT36)</f>
        <v/>
      </c>
      <c r="V37" s="301" t="str">
        <f>คุณลักษณะ!Y36</f>
        <v/>
      </c>
      <c r="W37" s="301" t="str">
        <f>คุณลักษณะ!AA36</f>
        <v/>
      </c>
      <c r="X37" s="128"/>
    </row>
    <row r="38" spans="2:24" s="126" customFormat="1" ht="15.75" customHeight="1" x14ac:dyDescent="0.4">
      <c r="B38" s="298">
        <v>32</v>
      </c>
      <c r="C38" s="299" t="str">
        <f>IF(นักเรียน!C37="","",นักเรียน!C37)</f>
        <v/>
      </c>
      <c r="D38" s="300" t="str">
        <f>IF(นักเรียน!E37="","",นักเรียน!E37)</f>
        <v/>
      </c>
      <c r="E38" s="305" t="str">
        <f>IF(OR(นักเรียน!Q37="ออก",คะแนน1!BA37=""),"",คะแนน1!BA37)</f>
        <v/>
      </c>
      <c r="F38" s="305" t="str">
        <f>IF(OR(นักเรียน!Q37="ออก",คะแนน2!BA37=""),"",คะแนน2!BA37)</f>
        <v/>
      </c>
      <c r="G38" s="307" t="str">
        <f>IF(OR(นักเรียน!Q37="ออก",คะแนน2!BB37=""),"",คะแนน2!BB37)</f>
        <v/>
      </c>
      <c r="H38" s="302" t="str">
        <f>IF(คะแนน2!BC37="","",คะแนน2!BC37)</f>
        <v/>
      </c>
      <c r="I38" s="304" t="str">
        <f>IF(OR(นักเรียน!Q37="ออก",คิดวิเคราะห์รายข้อ!I37=""),"",คิดวิเคราะห์รายข้อ!I37)</f>
        <v/>
      </c>
      <c r="J38" s="304" t="str">
        <f>IF(OR(นักเรียน!Q37="ออก",คิดวิเคราะห์รายข้อ!N37=""),"",คิดวิเคราะห์รายข้อ!N37)</f>
        <v/>
      </c>
      <c r="K38" s="304" t="str">
        <f>IF(OR(นักเรียน!Q37="ออก",คิดวิเคราะห์รายข้อ!R37=""),"",คิดวิเคราะห์รายข้อ!R37)</f>
        <v/>
      </c>
      <c r="L38" s="301" t="str">
        <f>คิดวิเคราะห์!L37</f>
        <v/>
      </c>
      <c r="M38" s="303" t="str">
        <f>คิดวิเคราะห์!N37</f>
        <v/>
      </c>
      <c r="N38" s="307" t="str">
        <f>IF(OR(นักเรียน!Q37="ออก",คุณลักษณะรายข้อ!K37=""),"",คุณลักษณะรายข้อ!K37)</f>
        <v/>
      </c>
      <c r="O38" s="307" t="str">
        <f>IF(OR(นักเรียน!Q37="ออก",คุณลักษณะรายข้อ!P37=""),"",คุณลักษณะรายข้อ!P37)</f>
        <v/>
      </c>
      <c r="P38" s="310" t="str">
        <f>IF(OR(นักเรียน!Q37="ออก",คุณลักษณะรายข้อ!T37=""),"",คุณลักษณะรายข้อ!T37)</f>
        <v/>
      </c>
      <c r="Q38" s="307" t="str">
        <f>IF(OR(นักเรียน!Q37="ออก",คุณลักษณะรายข้อ!Y37=""),"",คุณลักษณะรายข้อ!Y37)</f>
        <v/>
      </c>
      <c r="R38" s="307" t="str">
        <f>IF(OR(นักเรียน!Q37="ออก",คุณลักษณะรายข้อ!AD37=""),"",คุณลักษณะรายข้อ!AD37)</f>
        <v/>
      </c>
      <c r="S38" s="307" t="str">
        <f>IF(OR(นักเรียน!Q37="ออก",คุณลักษณะรายข้อ!AI37=""),"",คุณลักษณะรายข้อ!AI37)</f>
        <v/>
      </c>
      <c r="T38" s="307" t="str">
        <f>IF(OR(นักเรียน!Q37="ออก",คุณลักษณะรายข้อ!AO37=""),"",คุณลักษณะรายข้อ!AO37)</f>
        <v/>
      </c>
      <c r="U38" s="307" t="str">
        <f>IF(OR(นักเรียน!Q37="ออก",คุณลักษณะรายข้อ!AT37=""),"",คุณลักษณะรายข้อ!AT37)</f>
        <v/>
      </c>
      <c r="V38" s="301" t="str">
        <f>คุณลักษณะ!Y37</f>
        <v/>
      </c>
      <c r="W38" s="301" t="str">
        <f>คุณลักษณะ!AA37</f>
        <v/>
      </c>
      <c r="X38" s="128"/>
    </row>
    <row r="39" spans="2:24" s="127" customFormat="1" ht="15.75" customHeight="1" x14ac:dyDescent="0.4">
      <c r="B39" s="298">
        <v>33</v>
      </c>
      <c r="C39" s="299" t="str">
        <f>IF(นักเรียน!C38="","",นักเรียน!C38)</f>
        <v/>
      </c>
      <c r="D39" s="300" t="str">
        <f>IF(นักเรียน!E38="","",นักเรียน!E38)</f>
        <v/>
      </c>
      <c r="E39" s="305" t="str">
        <f>IF(OR(นักเรียน!Q38="ออก",คะแนน1!BA38=""),"",คะแนน1!BA38)</f>
        <v/>
      </c>
      <c r="F39" s="305" t="str">
        <f>IF(OR(นักเรียน!Q38="ออก",คะแนน2!BA38=""),"",คะแนน2!BA38)</f>
        <v/>
      </c>
      <c r="G39" s="307" t="str">
        <f>IF(OR(นักเรียน!Q38="ออก",คะแนน2!BB38=""),"",คะแนน2!BB38)</f>
        <v/>
      </c>
      <c r="H39" s="302" t="str">
        <f>IF(คะแนน2!BC38="","",คะแนน2!BC38)</f>
        <v/>
      </c>
      <c r="I39" s="304" t="str">
        <f>IF(OR(นักเรียน!Q38="ออก",คิดวิเคราะห์รายข้อ!I38=""),"",คิดวิเคราะห์รายข้อ!I38)</f>
        <v/>
      </c>
      <c r="J39" s="304" t="str">
        <f>IF(OR(นักเรียน!Q38="ออก",คิดวิเคราะห์รายข้อ!N38=""),"",คิดวิเคราะห์รายข้อ!N38)</f>
        <v/>
      </c>
      <c r="K39" s="304" t="str">
        <f>IF(OR(นักเรียน!Q38="ออก",คิดวิเคราะห์รายข้อ!R38=""),"",คิดวิเคราะห์รายข้อ!R38)</f>
        <v/>
      </c>
      <c r="L39" s="301" t="str">
        <f>คิดวิเคราะห์!L38</f>
        <v/>
      </c>
      <c r="M39" s="303" t="str">
        <f>คิดวิเคราะห์!N38</f>
        <v/>
      </c>
      <c r="N39" s="307" t="str">
        <f>IF(OR(นักเรียน!Q38="ออก",คุณลักษณะรายข้อ!K38=""),"",คุณลักษณะรายข้อ!K38)</f>
        <v/>
      </c>
      <c r="O39" s="307" t="str">
        <f>IF(OR(นักเรียน!Q38="ออก",คุณลักษณะรายข้อ!P38=""),"",คุณลักษณะรายข้อ!P38)</f>
        <v/>
      </c>
      <c r="P39" s="310" t="str">
        <f>IF(OR(นักเรียน!Q38="ออก",คุณลักษณะรายข้อ!T38=""),"",คุณลักษณะรายข้อ!T38)</f>
        <v/>
      </c>
      <c r="Q39" s="307" t="str">
        <f>IF(OR(นักเรียน!Q38="ออก",คุณลักษณะรายข้อ!Y38=""),"",คุณลักษณะรายข้อ!Y38)</f>
        <v/>
      </c>
      <c r="R39" s="307" t="str">
        <f>IF(OR(นักเรียน!Q38="ออก",คุณลักษณะรายข้อ!AD38=""),"",คุณลักษณะรายข้อ!AD38)</f>
        <v/>
      </c>
      <c r="S39" s="307" t="str">
        <f>IF(OR(นักเรียน!Q38="ออก",คุณลักษณะรายข้อ!AI38=""),"",คุณลักษณะรายข้อ!AI38)</f>
        <v/>
      </c>
      <c r="T39" s="307" t="str">
        <f>IF(OR(นักเรียน!Q38="ออก",คุณลักษณะรายข้อ!AO38=""),"",คุณลักษณะรายข้อ!AO38)</f>
        <v/>
      </c>
      <c r="U39" s="307" t="str">
        <f>IF(OR(นักเรียน!Q38="ออก",คุณลักษณะรายข้อ!AT38=""),"",คุณลักษณะรายข้อ!AT38)</f>
        <v/>
      </c>
      <c r="V39" s="301" t="str">
        <f>คุณลักษณะ!Y38</f>
        <v/>
      </c>
      <c r="W39" s="301" t="str">
        <f>คุณลักษณะ!AA38</f>
        <v/>
      </c>
      <c r="X39" s="128"/>
    </row>
    <row r="40" spans="2:24" s="127" customFormat="1" ht="15.75" customHeight="1" x14ac:dyDescent="0.4">
      <c r="B40" s="298">
        <v>34</v>
      </c>
      <c r="C40" s="299" t="str">
        <f>IF(นักเรียน!C39="","",นักเรียน!C39)</f>
        <v/>
      </c>
      <c r="D40" s="300" t="str">
        <f>IF(นักเรียน!E39="","",นักเรียน!E39)</f>
        <v/>
      </c>
      <c r="E40" s="305" t="str">
        <f>IF(OR(นักเรียน!Q39="ออก",คะแนน1!BA39=""),"",คะแนน1!BA39)</f>
        <v/>
      </c>
      <c r="F40" s="305" t="str">
        <f>IF(OR(นักเรียน!Q39="ออก",คะแนน2!BA39=""),"",คะแนน2!BA39)</f>
        <v/>
      </c>
      <c r="G40" s="307" t="str">
        <f>IF(OR(นักเรียน!Q39="ออก",คะแนน2!BB39=""),"",คะแนน2!BB39)</f>
        <v/>
      </c>
      <c r="H40" s="302" t="str">
        <f>IF(คะแนน2!BC39="","",คะแนน2!BC39)</f>
        <v/>
      </c>
      <c r="I40" s="304" t="str">
        <f>IF(OR(นักเรียน!Q39="ออก",คิดวิเคราะห์รายข้อ!I39=""),"",คิดวิเคราะห์รายข้อ!I39)</f>
        <v/>
      </c>
      <c r="J40" s="304" t="str">
        <f>IF(OR(นักเรียน!Q39="ออก",คิดวิเคราะห์รายข้อ!N39=""),"",คิดวิเคราะห์รายข้อ!N39)</f>
        <v/>
      </c>
      <c r="K40" s="304" t="str">
        <f>IF(OR(นักเรียน!Q39="ออก",คิดวิเคราะห์รายข้อ!R39=""),"",คิดวิเคราะห์รายข้อ!R39)</f>
        <v/>
      </c>
      <c r="L40" s="301" t="str">
        <f>คิดวิเคราะห์!L39</f>
        <v/>
      </c>
      <c r="M40" s="303" t="str">
        <f>คิดวิเคราะห์!N39</f>
        <v/>
      </c>
      <c r="N40" s="307" t="str">
        <f>IF(OR(นักเรียน!Q39="ออก",คุณลักษณะรายข้อ!K39=""),"",คุณลักษณะรายข้อ!K39)</f>
        <v/>
      </c>
      <c r="O40" s="307" t="str">
        <f>IF(OR(นักเรียน!Q39="ออก",คุณลักษณะรายข้อ!P39=""),"",คุณลักษณะรายข้อ!P39)</f>
        <v/>
      </c>
      <c r="P40" s="310" t="str">
        <f>IF(OR(นักเรียน!Q39="ออก",คุณลักษณะรายข้อ!T39=""),"",คุณลักษณะรายข้อ!T39)</f>
        <v/>
      </c>
      <c r="Q40" s="307" t="str">
        <f>IF(OR(นักเรียน!Q39="ออก",คุณลักษณะรายข้อ!Y39=""),"",คุณลักษณะรายข้อ!Y39)</f>
        <v/>
      </c>
      <c r="R40" s="307" t="str">
        <f>IF(OR(นักเรียน!Q39="ออก",คุณลักษณะรายข้อ!AD39=""),"",คุณลักษณะรายข้อ!AD39)</f>
        <v/>
      </c>
      <c r="S40" s="307" t="str">
        <f>IF(OR(นักเรียน!Q39="ออก",คุณลักษณะรายข้อ!AI39=""),"",คุณลักษณะรายข้อ!AI39)</f>
        <v/>
      </c>
      <c r="T40" s="307" t="str">
        <f>IF(OR(นักเรียน!Q39="ออก",คุณลักษณะรายข้อ!AO39=""),"",คุณลักษณะรายข้อ!AO39)</f>
        <v/>
      </c>
      <c r="U40" s="307" t="str">
        <f>IF(OR(นักเรียน!Q39="ออก",คุณลักษณะรายข้อ!AT39=""),"",คุณลักษณะรายข้อ!AT39)</f>
        <v/>
      </c>
      <c r="V40" s="301" t="str">
        <f>คุณลักษณะ!Y39</f>
        <v/>
      </c>
      <c r="W40" s="301" t="str">
        <f>คุณลักษณะ!AA39</f>
        <v/>
      </c>
      <c r="X40" s="128"/>
    </row>
    <row r="41" spans="2:24" s="127" customFormat="1" ht="15.75" customHeight="1" x14ac:dyDescent="0.4">
      <c r="B41" s="298">
        <v>35</v>
      </c>
      <c r="C41" s="299" t="str">
        <f>IF(นักเรียน!C40="","",นักเรียน!C40)</f>
        <v/>
      </c>
      <c r="D41" s="300" t="str">
        <f>IF(นักเรียน!E40="","",นักเรียน!E40)</f>
        <v/>
      </c>
      <c r="E41" s="305" t="str">
        <f>IF(OR(นักเรียน!Q40="ออก",คะแนน1!BA40=""),"",คะแนน1!BA40)</f>
        <v/>
      </c>
      <c r="F41" s="305" t="str">
        <f>IF(OR(นักเรียน!Q40="ออก",คะแนน2!BA40=""),"",คะแนน2!BA40)</f>
        <v/>
      </c>
      <c r="G41" s="307" t="str">
        <f>IF(OR(นักเรียน!Q40="ออก",คะแนน2!BB40=""),"",คะแนน2!BB40)</f>
        <v/>
      </c>
      <c r="H41" s="302" t="str">
        <f>IF(คะแนน2!BC40="","",คะแนน2!BC40)</f>
        <v/>
      </c>
      <c r="I41" s="304" t="str">
        <f>IF(OR(นักเรียน!Q40="ออก",คิดวิเคราะห์รายข้อ!I40=""),"",คิดวิเคราะห์รายข้อ!I40)</f>
        <v/>
      </c>
      <c r="J41" s="304" t="str">
        <f>IF(OR(นักเรียน!Q40="ออก",คิดวิเคราะห์รายข้อ!N40=""),"",คิดวิเคราะห์รายข้อ!N40)</f>
        <v/>
      </c>
      <c r="K41" s="304" t="str">
        <f>IF(OR(นักเรียน!Q40="ออก",คิดวิเคราะห์รายข้อ!R40=""),"",คิดวิเคราะห์รายข้อ!R40)</f>
        <v/>
      </c>
      <c r="L41" s="301" t="str">
        <f>คิดวิเคราะห์!L40</f>
        <v/>
      </c>
      <c r="M41" s="303" t="str">
        <f>คิดวิเคราะห์!N40</f>
        <v/>
      </c>
      <c r="N41" s="307" t="str">
        <f>IF(OR(นักเรียน!Q40="ออก",คุณลักษณะรายข้อ!K40=""),"",คุณลักษณะรายข้อ!K40)</f>
        <v/>
      </c>
      <c r="O41" s="307" t="str">
        <f>IF(OR(นักเรียน!Q40="ออก",คุณลักษณะรายข้อ!P40=""),"",คุณลักษณะรายข้อ!P40)</f>
        <v/>
      </c>
      <c r="P41" s="310" t="str">
        <f>IF(OR(นักเรียน!Q40="ออก",คุณลักษณะรายข้อ!T40=""),"",คุณลักษณะรายข้อ!T40)</f>
        <v/>
      </c>
      <c r="Q41" s="307" t="str">
        <f>IF(OR(นักเรียน!Q40="ออก",คุณลักษณะรายข้อ!Y40=""),"",คุณลักษณะรายข้อ!Y40)</f>
        <v/>
      </c>
      <c r="R41" s="307" t="str">
        <f>IF(OR(นักเรียน!Q40="ออก",คุณลักษณะรายข้อ!AD40=""),"",คุณลักษณะรายข้อ!AD40)</f>
        <v/>
      </c>
      <c r="S41" s="307" t="str">
        <f>IF(OR(นักเรียน!Q40="ออก",คุณลักษณะรายข้อ!AI40=""),"",คุณลักษณะรายข้อ!AI40)</f>
        <v/>
      </c>
      <c r="T41" s="307" t="str">
        <f>IF(OR(นักเรียน!Q40="ออก",คุณลักษณะรายข้อ!AO40=""),"",คุณลักษณะรายข้อ!AO40)</f>
        <v/>
      </c>
      <c r="U41" s="307" t="str">
        <f>IF(OR(นักเรียน!Q40="ออก",คุณลักษณะรายข้อ!AT40=""),"",คุณลักษณะรายข้อ!AT40)</f>
        <v/>
      </c>
      <c r="V41" s="301" t="str">
        <f>คุณลักษณะ!Y40</f>
        <v/>
      </c>
      <c r="W41" s="301" t="str">
        <f>คุณลักษณะ!AA40</f>
        <v/>
      </c>
      <c r="X41" s="128"/>
    </row>
    <row r="42" spans="2:24" s="127" customFormat="1" ht="15.75" customHeight="1" x14ac:dyDescent="0.4">
      <c r="B42" s="298">
        <v>36</v>
      </c>
      <c r="C42" s="299" t="str">
        <f>IF(นักเรียน!C41="","",นักเรียน!C41)</f>
        <v/>
      </c>
      <c r="D42" s="300" t="str">
        <f>IF(นักเรียน!E41="","",นักเรียน!E41)</f>
        <v/>
      </c>
      <c r="E42" s="305" t="str">
        <f>IF(OR(นักเรียน!Q41="ออก",คะแนน1!BA41=""),"",คะแนน1!BA41)</f>
        <v/>
      </c>
      <c r="F42" s="305" t="str">
        <f>IF(OR(นักเรียน!Q41="ออก",คะแนน2!BA41=""),"",คะแนน2!BA41)</f>
        <v/>
      </c>
      <c r="G42" s="307" t="str">
        <f>IF(OR(นักเรียน!Q41="ออก",คะแนน2!BB41=""),"",คะแนน2!BB41)</f>
        <v/>
      </c>
      <c r="H42" s="302" t="str">
        <f>IF(คะแนน2!BC41="","",คะแนน2!BC41)</f>
        <v/>
      </c>
      <c r="I42" s="304" t="str">
        <f>IF(OR(นักเรียน!Q41="ออก",คิดวิเคราะห์รายข้อ!I41=""),"",คิดวิเคราะห์รายข้อ!I41)</f>
        <v/>
      </c>
      <c r="J42" s="304" t="str">
        <f>IF(OR(นักเรียน!Q41="ออก",คิดวิเคราะห์รายข้อ!N41=""),"",คิดวิเคราะห์รายข้อ!N41)</f>
        <v/>
      </c>
      <c r="K42" s="304" t="str">
        <f>IF(OR(นักเรียน!Q41="ออก",คิดวิเคราะห์รายข้อ!R41=""),"",คิดวิเคราะห์รายข้อ!R41)</f>
        <v/>
      </c>
      <c r="L42" s="301" t="str">
        <f>คิดวิเคราะห์!L41</f>
        <v/>
      </c>
      <c r="M42" s="303" t="str">
        <f>คิดวิเคราะห์!N41</f>
        <v/>
      </c>
      <c r="N42" s="307" t="str">
        <f>IF(OR(นักเรียน!Q41="ออก",คุณลักษณะรายข้อ!K41=""),"",คุณลักษณะรายข้อ!K41)</f>
        <v/>
      </c>
      <c r="O42" s="307" t="str">
        <f>IF(OR(นักเรียน!Q41="ออก",คุณลักษณะรายข้อ!P41=""),"",คุณลักษณะรายข้อ!P41)</f>
        <v/>
      </c>
      <c r="P42" s="310" t="str">
        <f>IF(OR(นักเรียน!Q41="ออก",คุณลักษณะรายข้อ!T41=""),"",คุณลักษณะรายข้อ!T41)</f>
        <v/>
      </c>
      <c r="Q42" s="307" t="str">
        <f>IF(OR(นักเรียน!Q41="ออก",คุณลักษณะรายข้อ!Y41=""),"",คุณลักษณะรายข้อ!Y41)</f>
        <v/>
      </c>
      <c r="R42" s="307" t="str">
        <f>IF(OR(นักเรียน!Q41="ออก",คุณลักษณะรายข้อ!AD41=""),"",คุณลักษณะรายข้อ!AD41)</f>
        <v/>
      </c>
      <c r="S42" s="307" t="str">
        <f>IF(OR(นักเรียน!Q41="ออก",คุณลักษณะรายข้อ!AI41=""),"",คุณลักษณะรายข้อ!AI41)</f>
        <v/>
      </c>
      <c r="T42" s="307" t="str">
        <f>IF(OR(นักเรียน!Q41="ออก",คุณลักษณะรายข้อ!AO41=""),"",คุณลักษณะรายข้อ!AO41)</f>
        <v/>
      </c>
      <c r="U42" s="307" t="str">
        <f>IF(OR(นักเรียน!Q41="ออก",คุณลักษณะรายข้อ!AT41=""),"",คุณลักษณะรายข้อ!AT41)</f>
        <v/>
      </c>
      <c r="V42" s="301" t="str">
        <f>คุณลักษณะ!Y41</f>
        <v/>
      </c>
      <c r="W42" s="301" t="str">
        <f>คุณลักษณะ!AA41</f>
        <v/>
      </c>
      <c r="X42" s="128"/>
    </row>
    <row r="43" spans="2:24" s="127" customFormat="1" ht="15.75" customHeight="1" x14ac:dyDescent="0.4">
      <c r="B43" s="298">
        <v>37</v>
      </c>
      <c r="C43" s="299" t="str">
        <f>IF(นักเรียน!C42="","",นักเรียน!C42)</f>
        <v/>
      </c>
      <c r="D43" s="300" t="str">
        <f>IF(นักเรียน!E42="","",นักเรียน!E42)</f>
        <v/>
      </c>
      <c r="E43" s="305" t="str">
        <f>IF(OR(นักเรียน!Q42="ออก",คะแนน1!BA42=""),"",คะแนน1!BA42)</f>
        <v/>
      </c>
      <c r="F43" s="305" t="str">
        <f>IF(OR(นักเรียน!Q42="ออก",คะแนน2!BA42=""),"",คะแนน2!BA42)</f>
        <v/>
      </c>
      <c r="G43" s="307" t="str">
        <f>IF(OR(นักเรียน!Q42="ออก",คะแนน2!BB42=""),"",คะแนน2!BB42)</f>
        <v/>
      </c>
      <c r="H43" s="302" t="str">
        <f>IF(คะแนน2!BC42="","",คะแนน2!BC42)</f>
        <v/>
      </c>
      <c r="I43" s="304" t="str">
        <f>IF(OR(นักเรียน!Q42="ออก",คิดวิเคราะห์รายข้อ!I42=""),"",คิดวิเคราะห์รายข้อ!I42)</f>
        <v/>
      </c>
      <c r="J43" s="304" t="str">
        <f>IF(OR(นักเรียน!Q42="ออก",คิดวิเคราะห์รายข้อ!N42=""),"",คิดวิเคราะห์รายข้อ!N42)</f>
        <v/>
      </c>
      <c r="K43" s="304" t="str">
        <f>IF(OR(นักเรียน!Q42="ออก",คิดวิเคราะห์รายข้อ!R42=""),"",คิดวิเคราะห์รายข้อ!R42)</f>
        <v/>
      </c>
      <c r="L43" s="301" t="str">
        <f>คิดวิเคราะห์!L42</f>
        <v/>
      </c>
      <c r="M43" s="303" t="str">
        <f>คิดวิเคราะห์!N42</f>
        <v/>
      </c>
      <c r="N43" s="307" t="str">
        <f>IF(OR(นักเรียน!Q42="ออก",คุณลักษณะรายข้อ!K42=""),"",คุณลักษณะรายข้อ!K42)</f>
        <v/>
      </c>
      <c r="O43" s="307" t="str">
        <f>IF(OR(นักเรียน!Q42="ออก",คุณลักษณะรายข้อ!P42=""),"",คุณลักษณะรายข้อ!P42)</f>
        <v/>
      </c>
      <c r="P43" s="310" t="str">
        <f>IF(OR(นักเรียน!Q42="ออก",คุณลักษณะรายข้อ!T42=""),"",คุณลักษณะรายข้อ!T42)</f>
        <v/>
      </c>
      <c r="Q43" s="307" t="str">
        <f>IF(OR(นักเรียน!Q42="ออก",คุณลักษณะรายข้อ!Y42=""),"",คุณลักษณะรายข้อ!Y42)</f>
        <v/>
      </c>
      <c r="R43" s="307" t="str">
        <f>IF(OR(นักเรียน!Q42="ออก",คุณลักษณะรายข้อ!AD42=""),"",คุณลักษณะรายข้อ!AD42)</f>
        <v/>
      </c>
      <c r="S43" s="307" t="str">
        <f>IF(OR(นักเรียน!Q42="ออก",คุณลักษณะรายข้อ!AI42=""),"",คุณลักษณะรายข้อ!AI42)</f>
        <v/>
      </c>
      <c r="T43" s="307" t="str">
        <f>IF(OR(นักเรียน!Q42="ออก",คุณลักษณะรายข้อ!AO42=""),"",คุณลักษณะรายข้อ!AO42)</f>
        <v/>
      </c>
      <c r="U43" s="307" t="str">
        <f>IF(OR(นักเรียน!Q42="ออก",คุณลักษณะรายข้อ!AT42=""),"",คุณลักษณะรายข้อ!AT42)</f>
        <v/>
      </c>
      <c r="V43" s="301" t="str">
        <f>คุณลักษณะ!Y42</f>
        <v/>
      </c>
      <c r="W43" s="301" t="str">
        <f>คุณลักษณะ!AA42</f>
        <v/>
      </c>
      <c r="X43" s="128"/>
    </row>
    <row r="44" spans="2:24" s="127" customFormat="1" ht="15.75" customHeight="1" x14ac:dyDescent="0.4">
      <c r="B44" s="298">
        <v>38</v>
      </c>
      <c r="C44" s="299" t="str">
        <f>IF(นักเรียน!C43="","",นักเรียน!C43)</f>
        <v/>
      </c>
      <c r="D44" s="300" t="str">
        <f>IF(นักเรียน!E43="","",นักเรียน!E43)</f>
        <v/>
      </c>
      <c r="E44" s="305" t="str">
        <f>IF(OR(นักเรียน!Q43="ออก",คะแนน1!BA43=""),"",คะแนน1!BA43)</f>
        <v/>
      </c>
      <c r="F44" s="305" t="str">
        <f>IF(OR(นักเรียน!Q43="ออก",คะแนน2!BA43=""),"",คะแนน2!BA43)</f>
        <v/>
      </c>
      <c r="G44" s="307" t="str">
        <f>IF(OR(นักเรียน!Q43="ออก",คะแนน2!BB43=""),"",คะแนน2!BB43)</f>
        <v/>
      </c>
      <c r="H44" s="302" t="str">
        <f>IF(คะแนน2!BC43="","",คะแนน2!BC43)</f>
        <v/>
      </c>
      <c r="I44" s="304" t="str">
        <f>IF(OR(นักเรียน!Q43="ออก",คิดวิเคราะห์รายข้อ!I43=""),"",คิดวิเคราะห์รายข้อ!I43)</f>
        <v/>
      </c>
      <c r="J44" s="304" t="str">
        <f>IF(OR(นักเรียน!Q43="ออก",คิดวิเคราะห์รายข้อ!N43=""),"",คิดวิเคราะห์รายข้อ!N43)</f>
        <v/>
      </c>
      <c r="K44" s="304" t="str">
        <f>IF(OR(นักเรียน!Q43="ออก",คิดวิเคราะห์รายข้อ!R43=""),"",คิดวิเคราะห์รายข้อ!R43)</f>
        <v/>
      </c>
      <c r="L44" s="301" t="str">
        <f>คิดวิเคราะห์!L43</f>
        <v/>
      </c>
      <c r="M44" s="303" t="str">
        <f>คิดวิเคราะห์!N43</f>
        <v/>
      </c>
      <c r="N44" s="307" t="str">
        <f>IF(OR(นักเรียน!Q43="ออก",คุณลักษณะรายข้อ!K43=""),"",คุณลักษณะรายข้อ!K43)</f>
        <v/>
      </c>
      <c r="O44" s="307" t="str">
        <f>IF(OR(นักเรียน!Q43="ออก",คุณลักษณะรายข้อ!P43=""),"",คุณลักษณะรายข้อ!P43)</f>
        <v/>
      </c>
      <c r="P44" s="310" t="str">
        <f>IF(OR(นักเรียน!Q43="ออก",คุณลักษณะรายข้อ!T43=""),"",คุณลักษณะรายข้อ!T43)</f>
        <v/>
      </c>
      <c r="Q44" s="307" t="str">
        <f>IF(OR(นักเรียน!Q43="ออก",คุณลักษณะรายข้อ!Y43=""),"",คุณลักษณะรายข้อ!Y43)</f>
        <v/>
      </c>
      <c r="R44" s="307" t="str">
        <f>IF(OR(นักเรียน!Q43="ออก",คุณลักษณะรายข้อ!AD43=""),"",คุณลักษณะรายข้อ!AD43)</f>
        <v/>
      </c>
      <c r="S44" s="307" t="str">
        <f>IF(OR(นักเรียน!Q43="ออก",คุณลักษณะรายข้อ!AI43=""),"",คุณลักษณะรายข้อ!AI43)</f>
        <v/>
      </c>
      <c r="T44" s="307" t="str">
        <f>IF(OR(นักเรียน!Q43="ออก",คุณลักษณะรายข้อ!AO43=""),"",คุณลักษณะรายข้อ!AO43)</f>
        <v/>
      </c>
      <c r="U44" s="307" t="str">
        <f>IF(OR(นักเรียน!Q43="ออก",คุณลักษณะรายข้อ!AT43=""),"",คุณลักษณะรายข้อ!AT43)</f>
        <v/>
      </c>
      <c r="V44" s="301" t="str">
        <f>คุณลักษณะ!Y43</f>
        <v/>
      </c>
      <c r="W44" s="301" t="str">
        <f>คุณลักษณะ!AA43</f>
        <v/>
      </c>
      <c r="X44" s="128"/>
    </row>
    <row r="45" spans="2:24" s="127" customFormat="1" ht="15.75" customHeight="1" x14ac:dyDescent="0.4">
      <c r="B45" s="298">
        <v>39</v>
      </c>
      <c r="C45" s="299" t="str">
        <f>IF(นักเรียน!C44="","",นักเรียน!C44)</f>
        <v/>
      </c>
      <c r="D45" s="300" t="str">
        <f>IF(นักเรียน!E44="","",นักเรียน!E44)</f>
        <v/>
      </c>
      <c r="E45" s="305" t="str">
        <f>IF(OR(นักเรียน!Q44="ออก",คะแนน1!BA44=""),"",คะแนน1!BA44)</f>
        <v/>
      </c>
      <c r="F45" s="305" t="str">
        <f>IF(OR(นักเรียน!Q44="ออก",คะแนน2!BA44=""),"",คะแนน2!BA44)</f>
        <v/>
      </c>
      <c r="G45" s="307" t="str">
        <f>IF(OR(นักเรียน!Q44="ออก",คะแนน2!BB44=""),"",คะแนน2!BB44)</f>
        <v/>
      </c>
      <c r="H45" s="302" t="str">
        <f>IF(คะแนน2!BC44="","",คะแนน2!BC44)</f>
        <v/>
      </c>
      <c r="I45" s="304" t="str">
        <f>IF(OR(นักเรียน!Q44="ออก",คิดวิเคราะห์รายข้อ!I44=""),"",คิดวิเคราะห์รายข้อ!I44)</f>
        <v/>
      </c>
      <c r="J45" s="304" t="str">
        <f>IF(OR(นักเรียน!Q44="ออก",คิดวิเคราะห์รายข้อ!N44=""),"",คิดวิเคราะห์รายข้อ!N44)</f>
        <v/>
      </c>
      <c r="K45" s="304" t="str">
        <f>IF(OR(นักเรียน!Q44="ออก",คิดวิเคราะห์รายข้อ!R44=""),"",คิดวิเคราะห์รายข้อ!R44)</f>
        <v/>
      </c>
      <c r="L45" s="301" t="str">
        <f>คิดวิเคราะห์!L44</f>
        <v/>
      </c>
      <c r="M45" s="303" t="str">
        <f>คิดวิเคราะห์!N44</f>
        <v/>
      </c>
      <c r="N45" s="307" t="str">
        <f>IF(OR(นักเรียน!Q44="ออก",คุณลักษณะรายข้อ!K44=""),"",คุณลักษณะรายข้อ!K44)</f>
        <v/>
      </c>
      <c r="O45" s="307" t="str">
        <f>IF(OR(นักเรียน!Q44="ออก",คุณลักษณะรายข้อ!P44=""),"",คุณลักษณะรายข้อ!P44)</f>
        <v/>
      </c>
      <c r="P45" s="310" t="str">
        <f>IF(OR(นักเรียน!Q44="ออก",คุณลักษณะรายข้อ!T44=""),"",คุณลักษณะรายข้อ!T44)</f>
        <v/>
      </c>
      <c r="Q45" s="307" t="str">
        <f>IF(OR(นักเรียน!Q44="ออก",คุณลักษณะรายข้อ!Y44=""),"",คุณลักษณะรายข้อ!Y44)</f>
        <v/>
      </c>
      <c r="R45" s="307" t="str">
        <f>IF(OR(นักเรียน!Q44="ออก",คุณลักษณะรายข้อ!AD44=""),"",คุณลักษณะรายข้อ!AD44)</f>
        <v/>
      </c>
      <c r="S45" s="307" t="str">
        <f>IF(OR(นักเรียน!Q44="ออก",คุณลักษณะรายข้อ!AI44=""),"",คุณลักษณะรายข้อ!AI44)</f>
        <v/>
      </c>
      <c r="T45" s="307" t="str">
        <f>IF(OR(นักเรียน!Q44="ออก",คุณลักษณะรายข้อ!AO44=""),"",คุณลักษณะรายข้อ!AO44)</f>
        <v/>
      </c>
      <c r="U45" s="307" t="str">
        <f>IF(OR(นักเรียน!Q44="ออก",คุณลักษณะรายข้อ!AT44=""),"",คุณลักษณะรายข้อ!AT44)</f>
        <v/>
      </c>
      <c r="V45" s="301" t="str">
        <f>คุณลักษณะ!Y44</f>
        <v/>
      </c>
      <c r="W45" s="301" t="str">
        <f>คุณลักษณะ!AA44</f>
        <v/>
      </c>
      <c r="X45" s="128"/>
    </row>
    <row r="46" spans="2:24" s="127" customFormat="1" ht="15.75" customHeight="1" x14ac:dyDescent="0.4">
      <c r="B46" s="298">
        <v>40</v>
      </c>
      <c r="C46" s="299" t="str">
        <f>IF(นักเรียน!C45="","",นักเรียน!C45)</f>
        <v/>
      </c>
      <c r="D46" s="300" t="str">
        <f>IF(นักเรียน!E45="","",นักเรียน!E45)</f>
        <v/>
      </c>
      <c r="E46" s="305" t="str">
        <f>IF(OR(นักเรียน!Q45="ออก",คะแนน1!BA45=""),"",คะแนน1!BA45)</f>
        <v/>
      </c>
      <c r="F46" s="305" t="str">
        <f>IF(OR(นักเรียน!Q45="ออก",คะแนน2!BA45=""),"",คะแนน2!BA45)</f>
        <v/>
      </c>
      <c r="G46" s="307" t="str">
        <f>IF(OR(นักเรียน!Q45="ออก",คะแนน2!BB45=""),"",คะแนน2!BB45)</f>
        <v/>
      </c>
      <c r="H46" s="302" t="str">
        <f>IF(คะแนน2!BC45="","",คะแนน2!BC45)</f>
        <v/>
      </c>
      <c r="I46" s="304" t="str">
        <f>IF(OR(นักเรียน!Q45="ออก",คิดวิเคราะห์รายข้อ!I45=""),"",คิดวิเคราะห์รายข้อ!I45)</f>
        <v/>
      </c>
      <c r="J46" s="304" t="str">
        <f>IF(OR(นักเรียน!Q45="ออก",คิดวิเคราะห์รายข้อ!N45=""),"",คิดวิเคราะห์รายข้อ!N45)</f>
        <v/>
      </c>
      <c r="K46" s="304" t="str">
        <f>IF(OR(นักเรียน!Q45="ออก",คิดวิเคราะห์รายข้อ!R45=""),"",คิดวิเคราะห์รายข้อ!R45)</f>
        <v/>
      </c>
      <c r="L46" s="301" t="str">
        <f>คิดวิเคราะห์!L45</f>
        <v/>
      </c>
      <c r="M46" s="303" t="str">
        <f>คิดวิเคราะห์!N45</f>
        <v/>
      </c>
      <c r="N46" s="307" t="str">
        <f>IF(OR(นักเรียน!Q45="ออก",คุณลักษณะรายข้อ!K45=""),"",คุณลักษณะรายข้อ!K45)</f>
        <v/>
      </c>
      <c r="O46" s="307" t="str">
        <f>IF(OR(นักเรียน!Q45="ออก",คุณลักษณะรายข้อ!P45=""),"",คุณลักษณะรายข้อ!P45)</f>
        <v/>
      </c>
      <c r="P46" s="310" t="str">
        <f>IF(OR(นักเรียน!Q45="ออก",คุณลักษณะรายข้อ!T45=""),"",คุณลักษณะรายข้อ!T45)</f>
        <v/>
      </c>
      <c r="Q46" s="307" t="str">
        <f>IF(OR(นักเรียน!Q45="ออก",คุณลักษณะรายข้อ!Y45=""),"",คุณลักษณะรายข้อ!Y45)</f>
        <v/>
      </c>
      <c r="R46" s="307" t="str">
        <f>IF(OR(นักเรียน!Q45="ออก",คุณลักษณะรายข้อ!AD45=""),"",คุณลักษณะรายข้อ!AD45)</f>
        <v/>
      </c>
      <c r="S46" s="307" t="str">
        <f>IF(OR(นักเรียน!Q45="ออก",คุณลักษณะรายข้อ!AI45=""),"",คุณลักษณะรายข้อ!AI45)</f>
        <v/>
      </c>
      <c r="T46" s="307" t="str">
        <f>IF(OR(นักเรียน!Q45="ออก",คุณลักษณะรายข้อ!AO45=""),"",คุณลักษณะรายข้อ!AO45)</f>
        <v/>
      </c>
      <c r="U46" s="307" t="str">
        <f>IF(OR(นักเรียน!Q45="ออก",คุณลักษณะรายข้อ!AT45=""),"",คุณลักษณะรายข้อ!AT45)</f>
        <v/>
      </c>
      <c r="V46" s="301" t="str">
        <f>คุณลักษณะ!Y45</f>
        <v/>
      </c>
      <c r="W46" s="301" t="str">
        <f>คุณลักษณะ!AA45</f>
        <v/>
      </c>
      <c r="X46" s="128"/>
    </row>
    <row r="47" spans="2:24" s="127" customFormat="1" ht="15.75" customHeight="1" x14ac:dyDescent="0.4">
      <c r="B47" s="298">
        <v>41</v>
      </c>
      <c r="C47" s="299" t="str">
        <f>IF(นักเรียน!C46="","",นักเรียน!C46)</f>
        <v/>
      </c>
      <c r="D47" s="300" t="str">
        <f>IF(นักเรียน!E46="","",นักเรียน!E46)</f>
        <v/>
      </c>
      <c r="E47" s="305" t="str">
        <f>IF(OR(นักเรียน!Q46="ออก",คะแนน1!BA46=""),"",คะแนน1!BA46)</f>
        <v/>
      </c>
      <c r="F47" s="305" t="str">
        <f>IF(OR(นักเรียน!Q46="ออก",คะแนน2!BA46=""),"",คะแนน2!BA46)</f>
        <v/>
      </c>
      <c r="G47" s="307" t="str">
        <f>IF(OR(นักเรียน!Q46="ออก",คะแนน2!BB46=""),"",คะแนน2!BB46)</f>
        <v/>
      </c>
      <c r="H47" s="302" t="str">
        <f>IF(คะแนน2!BC46="","",คะแนน2!BC46)</f>
        <v/>
      </c>
      <c r="I47" s="304" t="str">
        <f>IF(OR(นักเรียน!Q46="ออก",คิดวิเคราะห์รายข้อ!I46=""),"",คิดวิเคราะห์รายข้อ!I46)</f>
        <v/>
      </c>
      <c r="J47" s="304" t="str">
        <f>IF(OR(นักเรียน!Q46="ออก",คิดวิเคราะห์รายข้อ!N46=""),"",คิดวิเคราะห์รายข้อ!N46)</f>
        <v/>
      </c>
      <c r="K47" s="304" t="str">
        <f>IF(OR(นักเรียน!Q46="ออก",คิดวิเคราะห์รายข้อ!R46=""),"",คิดวิเคราะห์รายข้อ!R46)</f>
        <v/>
      </c>
      <c r="L47" s="301" t="str">
        <f>คิดวิเคราะห์!L46</f>
        <v/>
      </c>
      <c r="M47" s="303" t="str">
        <f>คิดวิเคราะห์!N46</f>
        <v/>
      </c>
      <c r="N47" s="307" t="str">
        <f>IF(OR(นักเรียน!Q46="ออก",คุณลักษณะรายข้อ!K46=""),"",คุณลักษณะรายข้อ!K46)</f>
        <v/>
      </c>
      <c r="O47" s="307" t="str">
        <f>IF(OR(นักเรียน!Q46="ออก",คุณลักษณะรายข้อ!P46=""),"",คุณลักษณะรายข้อ!P46)</f>
        <v/>
      </c>
      <c r="P47" s="310" t="str">
        <f>IF(OR(นักเรียน!Q46="ออก",คุณลักษณะรายข้อ!T46=""),"",คุณลักษณะรายข้อ!T46)</f>
        <v/>
      </c>
      <c r="Q47" s="307" t="str">
        <f>IF(OR(นักเรียน!Q46="ออก",คุณลักษณะรายข้อ!Y46=""),"",คุณลักษณะรายข้อ!Y46)</f>
        <v/>
      </c>
      <c r="R47" s="307" t="str">
        <f>IF(OR(นักเรียน!Q46="ออก",คุณลักษณะรายข้อ!AD46=""),"",คุณลักษณะรายข้อ!AD46)</f>
        <v/>
      </c>
      <c r="S47" s="307" t="str">
        <f>IF(OR(นักเรียน!Q46="ออก",คุณลักษณะรายข้อ!AI46=""),"",คุณลักษณะรายข้อ!AI46)</f>
        <v/>
      </c>
      <c r="T47" s="307" t="str">
        <f>IF(OR(นักเรียน!Q46="ออก",คุณลักษณะรายข้อ!AO46=""),"",คุณลักษณะรายข้อ!AO46)</f>
        <v/>
      </c>
      <c r="U47" s="307" t="str">
        <f>IF(OR(นักเรียน!Q46="ออก",คุณลักษณะรายข้อ!AT46=""),"",คุณลักษณะรายข้อ!AT46)</f>
        <v/>
      </c>
      <c r="V47" s="301" t="str">
        <f>คุณลักษณะ!Y46</f>
        <v/>
      </c>
      <c r="W47" s="301" t="str">
        <f>คุณลักษณะ!AA46</f>
        <v/>
      </c>
      <c r="X47" s="128"/>
    </row>
    <row r="48" spans="2:24" s="127" customFormat="1" ht="15.75" customHeight="1" x14ac:dyDescent="0.4">
      <c r="B48" s="298">
        <v>42</v>
      </c>
      <c r="C48" s="299" t="str">
        <f>IF(นักเรียน!C47="","",นักเรียน!C47)</f>
        <v/>
      </c>
      <c r="D48" s="300" t="str">
        <f>IF(นักเรียน!E47="","",นักเรียน!E47)</f>
        <v/>
      </c>
      <c r="E48" s="305" t="str">
        <f>IF(OR(นักเรียน!Q47="ออก",คะแนน1!BA47=""),"",คะแนน1!BA47)</f>
        <v/>
      </c>
      <c r="F48" s="305" t="str">
        <f>IF(OR(นักเรียน!Q47="ออก",คะแนน2!BA47=""),"",คะแนน2!BA47)</f>
        <v/>
      </c>
      <c r="G48" s="307" t="str">
        <f>IF(OR(นักเรียน!Q47="ออก",คะแนน2!BB47=""),"",คะแนน2!BB47)</f>
        <v/>
      </c>
      <c r="H48" s="302" t="str">
        <f>IF(คะแนน2!BC47="","",คะแนน2!BC47)</f>
        <v/>
      </c>
      <c r="I48" s="304" t="str">
        <f>IF(OR(นักเรียน!Q47="ออก",คิดวิเคราะห์รายข้อ!I47=""),"",คิดวิเคราะห์รายข้อ!I47)</f>
        <v/>
      </c>
      <c r="J48" s="304" t="str">
        <f>IF(OR(นักเรียน!Q47="ออก",คิดวิเคราะห์รายข้อ!N47=""),"",คิดวิเคราะห์รายข้อ!N47)</f>
        <v/>
      </c>
      <c r="K48" s="304" t="str">
        <f>IF(OR(นักเรียน!Q47="ออก",คิดวิเคราะห์รายข้อ!R47=""),"",คิดวิเคราะห์รายข้อ!R47)</f>
        <v/>
      </c>
      <c r="L48" s="301" t="str">
        <f>คิดวิเคราะห์!L47</f>
        <v/>
      </c>
      <c r="M48" s="303" t="str">
        <f>คิดวิเคราะห์!N47</f>
        <v/>
      </c>
      <c r="N48" s="307" t="str">
        <f>IF(OR(นักเรียน!Q47="ออก",คุณลักษณะรายข้อ!K47=""),"",คุณลักษณะรายข้อ!K47)</f>
        <v/>
      </c>
      <c r="O48" s="307" t="str">
        <f>IF(OR(นักเรียน!Q47="ออก",คุณลักษณะรายข้อ!P47=""),"",คุณลักษณะรายข้อ!P47)</f>
        <v/>
      </c>
      <c r="P48" s="310" t="str">
        <f>IF(OR(นักเรียน!Q47="ออก",คุณลักษณะรายข้อ!T47=""),"",คุณลักษณะรายข้อ!T47)</f>
        <v/>
      </c>
      <c r="Q48" s="307" t="str">
        <f>IF(OR(นักเรียน!Q47="ออก",คุณลักษณะรายข้อ!Y47=""),"",คุณลักษณะรายข้อ!Y47)</f>
        <v/>
      </c>
      <c r="R48" s="307" t="str">
        <f>IF(OR(นักเรียน!Q47="ออก",คุณลักษณะรายข้อ!AD47=""),"",คุณลักษณะรายข้อ!AD47)</f>
        <v/>
      </c>
      <c r="S48" s="307" t="str">
        <f>IF(OR(นักเรียน!Q47="ออก",คุณลักษณะรายข้อ!AI47=""),"",คุณลักษณะรายข้อ!AI47)</f>
        <v/>
      </c>
      <c r="T48" s="307" t="str">
        <f>IF(OR(นักเรียน!Q47="ออก",คุณลักษณะรายข้อ!AO47=""),"",คุณลักษณะรายข้อ!AO47)</f>
        <v/>
      </c>
      <c r="U48" s="307" t="str">
        <f>IF(OR(นักเรียน!Q47="ออก",คุณลักษณะรายข้อ!AT47=""),"",คุณลักษณะรายข้อ!AT47)</f>
        <v/>
      </c>
      <c r="V48" s="301" t="str">
        <f>คุณลักษณะ!Y47</f>
        <v/>
      </c>
      <c r="W48" s="301" t="str">
        <f>คุณลักษณะ!AA47</f>
        <v/>
      </c>
      <c r="X48" s="128"/>
    </row>
    <row r="49" spans="2:24" s="127" customFormat="1" ht="15.75" customHeight="1" x14ac:dyDescent="0.4">
      <c r="B49" s="298">
        <v>43</v>
      </c>
      <c r="C49" s="299" t="str">
        <f>IF(นักเรียน!C48="","",นักเรียน!C48)</f>
        <v/>
      </c>
      <c r="D49" s="300" t="str">
        <f>IF(นักเรียน!E48="","",นักเรียน!E48)</f>
        <v/>
      </c>
      <c r="E49" s="305" t="str">
        <f>IF(OR(นักเรียน!Q48="ออก",คะแนน1!BA48=""),"",คะแนน1!BA48)</f>
        <v/>
      </c>
      <c r="F49" s="305" t="str">
        <f>IF(OR(นักเรียน!Q48="ออก",คะแนน2!BA48=""),"",คะแนน2!BA48)</f>
        <v/>
      </c>
      <c r="G49" s="307" t="str">
        <f>IF(OR(นักเรียน!Q48="ออก",คะแนน2!BB48=""),"",คะแนน2!BB48)</f>
        <v/>
      </c>
      <c r="H49" s="302" t="str">
        <f>IF(คะแนน2!BC48="","",คะแนน2!BC48)</f>
        <v/>
      </c>
      <c r="I49" s="304" t="str">
        <f>IF(OR(นักเรียน!Q48="ออก",คิดวิเคราะห์รายข้อ!I48=""),"",คิดวิเคราะห์รายข้อ!I48)</f>
        <v/>
      </c>
      <c r="J49" s="304" t="str">
        <f>IF(OR(นักเรียน!Q48="ออก",คิดวิเคราะห์รายข้อ!N48=""),"",คิดวิเคราะห์รายข้อ!N48)</f>
        <v/>
      </c>
      <c r="K49" s="304" t="str">
        <f>IF(OR(นักเรียน!Q48="ออก",คิดวิเคราะห์รายข้อ!R48=""),"",คิดวิเคราะห์รายข้อ!R48)</f>
        <v/>
      </c>
      <c r="L49" s="301" t="str">
        <f>คิดวิเคราะห์!L48</f>
        <v/>
      </c>
      <c r="M49" s="303" t="str">
        <f>คิดวิเคราะห์!N48</f>
        <v/>
      </c>
      <c r="N49" s="307" t="str">
        <f>IF(OR(นักเรียน!Q48="ออก",คุณลักษณะรายข้อ!K48=""),"",คุณลักษณะรายข้อ!K48)</f>
        <v/>
      </c>
      <c r="O49" s="307" t="str">
        <f>IF(OR(นักเรียน!Q48="ออก",คุณลักษณะรายข้อ!P48=""),"",คุณลักษณะรายข้อ!P48)</f>
        <v/>
      </c>
      <c r="P49" s="310" t="str">
        <f>IF(OR(นักเรียน!Q48="ออก",คุณลักษณะรายข้อ!T48=""),"",คุณลักษณะรายข้อ!T48)</f>
        <v/>
      </c>
      <c r="Q49" s="307" t="str">
        <f>IF(OR(นักเรียน!Q48="ออก",คุณลักษณะรายข้อ!Y48=""),"",คุณลักษณะรายข้อ!Y48)</f>
        <v/>
      </c>
      <c r="R49" s="307" t="str">
        <f>IF(OR(นักเรียน!Q48="ออก",คุณลักษณะรายข้อ!AD48=""),"",คุณลักษณะรายข้อ!AD48)</f>
        <v/>
      </c>
      <c r="S49" s="307" t="str">
        <f>IF(OR(นักเรียน!Q48="ออก",คุณลักษณะรายข้อ!AI48=""),"",คุณลักษณะรายข้อ!AI48)</f>
        <v/>
      </c>
      <c r="T49" s="307" t="str">
        <f>IF(OR(นักเรียน!Q48="ออก",คุณลักษณะรายข้อ!AO48=""),"",คุณลักษณะรายข้อ!AO48)</f>
        <v/>
      </c>
      <c r="U49" s="307" t="str">
        <f>IF(OR(นักเรียน!Q48="ออก",คุณลักษณะรายข้อ!AT48=""),"",คุณลักษณะรายข้อ!AT48)</f>
        <v/>
      </c>
      <c r="V49" s="301" t="str">
        <f>คุณลักษณะ!Y48</f>
        <v/>
      </c>
      <c r="W49" s="301" t="str">
        <f>คุณลักษณะ!AA48</f>
        <v/>
      </c>
      <c r="X49" s="128"/>
    </row>
    <row r="50" spans="2:24" s="127" customFormat="1" ht="15.75" customHeight="1" x14ac:dyDescent="0.4">
      <c r="B50" s="298">
        <v>44</v>
      </c>
      <c r="C50" s="299" t="str">
        <f>IF(นักเรียน!C49="","",นักเรียน!C49)</f>
        <v/>
      </c>
      <c r="D50" s="300" t="str">
        <f>IF(นักเรียน!E49="","",นักเรียน!E49)</f>
        <v/>
      </c>
      <c r="E50" s="305" t="str">
        <f>IF(OR(นักเรียน!Q49="ออก",คะแนน1!BA49=""),"",คะแนน1!BA49)</f>
        <v/>
      </c>
      <c r="F50" s="305" t="str">
        <f>IF(OR(นักเรียน!Q49="ออก",คะแนน2!BA49=""),"",คะแนน2!BA49)</f>
        <v/>
      </c>
      <c r="G50" s="307" t="str">
        <f>IF(OR(นักเรียน!Q49="ออก",คะแนน2!BB49=""),"",คะแนน2!BB49)</f>
        <v/>
      </c>
      <c r="H50" s="302" t="str">
        <f>IF(คะแนน2!BC49="","",คะแนน2!BC49)</f>
        <v/>
      </c>
      <c r="I50" s="304" t="str">
        <f>IF(OR(นักเรียน!Q49="ออก",คิดวิเคราะห์รายข้อ!I49=""),"",คิดวิเคราะห์รายข้อ!I49)</f>
        <v/>
      </c>
      <c r="J50" s="304" t="str">
        <f>IF(OR(นักเรียน!Q49="ออก",คิดวิเคราะห์รายข้อ!N49=""),"",คิดวิเคราะห์รายข้อ!N49)</f>
        <v/>
      </c>
      <c r="K50" s="304" t="str">
        <f>IF(OR(นักเรียน!Q49="ออก",คิดวิเคราะห์รายข้อ!R49=""),"",คิดวิเคราะห์รายข้อ!R49)</f>
        <v/>
      </c>
      <c r="L50" s="301" t="str">
        <f>คิดวิเคราะห์!L49</f>
        <v/>
      </c>
      <c r="M50" s="303" t="str">
        <f>คิดวิเคราะห์!N49</f>
        <v/>
      </c>
      <c r="N50" s="307" t="str">
        <f>IF(OR(นักเรียน!Q49="ออก",คุณลักษณะรายข้อ!K49=""),"",คุณลักษณะรายข้อ!K49)</f>
        <v/>
      </c>
      <c r="O50" s="307" t="str">
        <f>IF(OR(นักเรียน!Q49="ออก",คุณลักษณะรายข้อ!P49=""),"",คุณลักษณะรายข้อ!P49)</f>
        <v/>
      </c>
      <c r="P50" s="310" t="str">
        <f>IF(OR(นักเรียน!Q49="ออก",คุณลักษณะรายข้อ!T49=""),"",คุณลักษณะรายข้อ!T49)</f>
        <v/>
      </c>
      <c r="Q50" s="307" t="str">
        <f>IF(OR(นักเรียน!Q49="ออก",คุณลักษณะรายข้อ!Y49=""),"",คุณลักษณะรายข้อ!Y49)</f>
        <v/>
      </c>
      <c r="R50" s="307" t="str">
        <f>IF(OR(นักเรียน!Q49="ออก",คุณลักษณะรายข้อ!AD49=""),"",คุณลักษณะรายข้อ!AD49)</f>
        <v/>
      </c>
      <c r="S50" s="307" t="str">
        <f>IF(OR(นักเรียน!Q49="ออก",คุณลักษณะรายข้อ!AI49=""),"",คุณลักษณะรายข้อ!AI49)</f>
        <v/>
      </c>
      <c r="T50" s="307" t="str">
        <f>IF(OR(นักเรียน!Q49="ออก",คุณลักษณะรายข้อ!AO49=""),"",คุณลักษณะรายข้อ!AO49)</f>
        <v/>
      </c>
      <c r="U50" s="307" t="str">
        <f>IF(OR(นักเรียน!Q49="ออก",คุณลักษณะรายข้อ!AT49=""),"",คุณลักษณะรายข้อ!AT49)</f>
        <v/>
      </c>
      <c r="V50" s="301" t="str">
        <f>คุณลักษณะ!Y49</f>
        <v/>
      </c>
      <c r="W50" s="301" t="str">
        <f>คุณลักษณะ!AA49</f>
        <v/>
      </c>
      <c r="X50" s="128"/>
    </row>
    <row r="51" spans="2:24" s="127" customFormat="1" ht="15.75" customHeight="1" x14ac:dyDescent="0.4">
      <c r="B51" s="298">
        <v>45</v>
      </c>
      <c r="C51" s="299" t="str">
        <f>IF(นักเรียน!C50="","",นักเรียน!C50)</f>
        <v/>
      </c>
      <c r="D51" s="300" t="str">
        <f>IF(นักเรียน!E50="","",นักเรียน!E50)</f>
        <v/>
      </c>
      <c r="E51" s="305" t="str">
        <f>IF(OR(นักเรียน!Q50="ออก",คะแนน1!BA50=""),"",คะแนน1!BA50)</f>
        <v/>
      </c>
      <c r="F51" s="305" t="str">
        <f>IF(OR(นักเรียน!Q50="ออก",คะแนน2!BA50=""),"",คะแนน2!BA50)</f>
        <v/>
      </c>
      <c r="G51" s="307" t="str">
        <f>IF(OR(นักเรียน!Q50="ออก",คะแนน2!BB50=""),"",คะแนน2!BB50)</f>
        <v/>
      </c>
      <c r="H51" s="302" t="str">
        <f>IF(คะแนน2!BC50="","",คะแนน2!BC50)</f>
        <v/>
      </c>
      <c r="I51" s="304" t="str">
        <f>IF(OR(นักเรียน!Q50="ออก",คิดวิเคราะห์รายข้อ!I50=""),"",คิดวิเคราะห์รายข้อ!I50)</f>
        <v/>
      </c>
      <c r="J51" s="304" t="str">
        <f>IF(OR(นักเรียน!Q50="ออก",คิดวิเคราะห์รายข้อ!N50=""),"",คิดวิเคราะห์รายข้อ!N50)</f>
        <v/>
      </c>
      <c r="K51" s="304" t="str">
        <f>IF(OR(นักเรียน!Q50="ออก",คิดวิเคราะห์รายข้อ!R50=""),"",คิดวิเคราะห์รายข้อ!R50)</f>
        <v/>
      </c>
      <c r="L51" s="301" t="str">
        <f>คิดวิเคราะห์!L50</f>
        <v/>
      </c>
      <c r="M51" s="303" t="str">
        <f>คิดวิเคราะห์!N50</f>
        <v/>
      </c>
      <c r="N51" s="307" t="str">
        <f>IF(OR(นักเรียน!Q50="ออก",คุณลักษณะรายข้อ!K50=""),"",คุณลักษณะรายข้อ!K50)</f>
        <v/>
      </c>
      <c r="O51" s="307" t="str">
        <f>IF(OR(นักเรียน!Q50="ออก",คุณลักษณะรายข้อ!P50=""),"",คุณลักษณะรายข้อ!P50)</f>
        <v/>
      </c>
      <c r="P51" s="310" t="str">
        <f>IF(OR(นักเรียน!Q50="ออก",คุณลักษณะรายข้อ!T50=""),"",คุณลักษณะรายข้อ!T50)</f>
        <v/>
      </c>
      <c r="Q51" s="307" t="str">
        <f>IF(OR(นักเรียน!Q50="ออก",คุณลักษณะรายข้อ!Y50=""),"",คุณลักษณะรายข้อ!Y50)</f>
        <v/>
      </c>
      <c r="R51" s="307" t="str">
        <f>IF(OR(นักเรียน!Q50="ออก",คุณลักษณะรายข้อ!AD50=""),"",คุณลักษณะรายข้อ!AD50)</f>
        <v/>
      </c>
      <c r="S51" s="307" t="str">
        <f>IF(OR(นักเรียน!Q50="ออก",คุณลักษณะรายข้อ!AI50=""),"",คุณลักษณะรายข้อ!AI50)</f>
        <v/>
      </c>
      <c r="T51" s="307" t="str">
        <f>IF(OR(นักเรียน!Q50="ออก",คุณลักษณะรายข้อ!AO50=""),"",คุณลักษณะรายข้อ!AO50)</f>
        <v/>
      </c>
      <c r="U51" s="307" t="str">
        <f>IF(OR(นักเรียน!Q50="ออก",คุณลักษณะรายข้อ!AT50=""),"",คุณลักษณะรายข้อ!AT50)</f>
        <v/>
      </c>
      <c r="V51" s="301" t="str">
        <f>คุณลักษณะ!Y50</f>
        <v/>
      </c>
      <c r="W51" s="301" t="str">
        <f>คุณลักษณะ!AA50</f>
        <v/>
      </c>
      <c r="X51" s="128"/>
    </row>
    <row r="52" spans="2:24" s="127" customFormat="1" ht="15.75" customHeight="1" x14ac:dyDescent="0.4">
      <c r="B52" s="298">
        <v>46</v>
      </c>
      <c r="C52" s="299" t="str">
        <f>IF(นักเรียน!C51="","",นักเรียน!C51)</f>
        <v/>
      </c>
      <c r="D52" s="300" t="str">
        <f>IF(นักเรียน!E51="","",นักเรียน!E51)</f>
        <v/>
      </c>
      <c r="E52" s="305" t="str">
        <f>IF(OR(นักเรียน!Q51="ออก",คะแนน1!BA51=""),"",คะแนน1!BA51)</f>
        <v/>
      </c>
      <c r="F52" s="305" t="str">
        <f>IF(OR(นักเรียน!Q51="ออก",คะแนน2!BA51=""),"",คะแนน2!BA51)</f>
        <v/>
      </c>
      <c r="G52" s="307" t="str">
        <f>IF(OR(นักเรียน!Q51="ออก",คะแนน2!BB51=""),"",คะแนน2!BB51)</f>
        <v/>
      </c>
      <c r="H52" s="302" t="str">
        <f>IF(คะแนน2!BC51="","",คะแนน2!BC51)</f>
        <v/>
      </c>
      <c r="I52" s="304" t="str">
        <f>IF(OR(นักเรียน!Q51="ออก",คิดวิเคราะห์รายข้อ!I51=""),"",คิดวิเคราะห์รายข้อ!I51)</f>
        <v/>
      </c>
      <c r="J52" s="304" t="str">
        <f>IF(OR(นักเรียน!Q51="ออก",คิดวิเคราะห์รายข้อ!N51=""),"",คิดวิเคราะห์รายข้อ!N51)</f>
        <v/>
      </c>
      <c r="K52" s="304" t="str">
        <f>IF(OR(นักเรียน!Q51="ออก",คิดวิเคราะห์รายข้อ!R51=""),"",คิดวิเคราะห์รายข้อ!R51)</f>
        <v/>
      </c>
      <c r="L52" s="301" t="str">
        <f>คิดวิเคราะห์!L51</f>
        <v/>
      </c>
      <c r="M52" s="303" t="str">
        <f>คิดวิเคราะห์!N51</f>
        <v/>
      </c>
      <c r="N52" s="307" t="str">
        <f>IF(OR(นักเรียน!Q51="ออก",คุณลักษณะรายข้อ!K51=""),"",คุณลักษณะรายข้อ!K51)</f>
        <v/>
      </c>
      <c r="O52" s="307" t="str">
        <f>IF(OR(นักเรียน!Q51="ออก",คุณลักษณะรายข้อ!P51=""),"",คุณลักษณะรายข้อ!P51)</f>
        <v/>
      </c>
      <c r="P52" s="310" t="str">
        <f>IF(OR(นักเรียน!Q51="ออก",คุณลักษณะรายข้อ!T51=""),"",คุณลักษณะรายข้อ!T51)</f>
        <v/>
      </c>
      <c r="Q52" s="307" t="str">
        <f>IF(OR(นักเรียน!Q51="ออก",คุณลักษณะรายข้อ!Y51=""),"",คุณลักษณะรายข้อ!Y51)</f>
        <v/>
      </c>
      <c r="R52" s="307" t="str">
        <f>IF(OR(นักเรียน!Q51="ออก",คุณลักษณะรายข้อ!AD51=""),"",คุณลักษณะรายข้อ!AD51)</f>
        <v/>
      </c>
      <c r="S52" s="307" t="str">
        <f>IF(OR(นักเรียน!Q51="ออก",คุณลักษณะรายข้อ!AI51=""),"",คุณลักษณะรายข้อ!AI51)</f>
        <v/>
      </c>
      <c r="T52" s="307" t="str">
        <f>IF(OR(นักเรียน!Q51="ออก",คุณลักษณะรายข้อ!AO51=""),"",คุณลักษณะรายข้อ!AO51)</f>
        <v/>
      </c>
      <c r="U52" s="307" t="str">
        <f>IF(OR(นักเรียน!Q51="ออก",คุณลักษณะรายข้อ!AT51=""),"",คุณลักษณะรายข้อ!AT51)</f>
        <v/>
      </c>
      <c r="V52" s="301" t="str">
        <f>คุณลักษณะ!Y51</f>
        <v/>
      </c>
      <c r="W52" s="301" t="str">
        <f>คุณลักษณะ!AA51</f>
        <v/>
      </c>
      <c r="X52" s="128"/>
    </row>
    <row r="53" spans="2:24" s="127" customFormat="1" ht="15.75" customHeight="1" x14ac:dyDescent="0.4">
      <c r="B53" s="298">
        <v>47</v>
      </c>
      <c r="C53" s="299" t="str">
        <f>IF(นักเรียน!C52="","",นักเรียน!C52)</f>
        <v/>
      </c>
      <c r="D53" s="300" t="str">
        <f>IF(นักเรียน!E52="","",นักเรียน!E52)</f>
        <v/>
      </c>
      <c r="E53" s="305" t="str">
        <f>IF(OR(นักเรียน!Q52="ออก",คะแนน1!BA52=""),"",คะแนน1!BA52)</f>
        <v/>
      </c>
      <c r="F53" s="305" t="str">
        <f>IF(OR(นักเรียน!Q52="ออก",คะแนน2!BA52=""),"",คะแนน2!BA52)</f>
        <v/>
      </c>
      <c r="G53" s="307" t="str">
        <f>IF(OR(นักเรียน!Q52="ออก",คะแนน2!BB52=""),"",คะแนน2!BB52)</f>
        <v/>
      </c>
      <c r="H53" s="302" t="str">
        <f>IF(คะแนน2!BC52="","",คะแนน2!BC52)</f>
        <v/>
      </c>
      <c r="I53" s="304" t="str">
        <f>IF(OR(นักเรียน!Q52="ออก",คิดวิเคราะห์รายข้อ!I52=""),"",คิดวิเคราะห์รายข้อ!I52)</f>
        <v/>
      </c>
      <c r="J53" s="304" t="str">
        <f>IF(OR(นักเรียน!Q52="ออก",คิดวิเคราะห์รายข้อ!N52=""),"",คิดวิเคราะห์รายข้อ!N52)</f>
        <v/>
      </c>
      <c r="K53" s="304" t="str">
        <f>IF(OR(นักเรียน!Q52="ออก",คิดวิเคราะห์รายข้อ!R52=""),"",คิดวิเคราะห์รายข้อ!R52)</f>
        <v/>
      </c>
      <c r="L53" s="301" t="str">
        <f>คิดวิเคราะห์!L52</f>
        <v/>
      </c>
      <c r="M53" s="303" t="str">
        <f>คิดวิเคราะห์!N52</f>
        <v/>
      </c>
      <c r="N53" s="307" t="str">
        <f>IF(OR(นักเรียน!Q52="ออก",คุณลักษณะรายข้อ!K52=""),"",คุณลักษณะรายข้อ!K52)</f>
        <v/>
      </c>
      <c r="O53" s="307" t="str">
        <f>IF(OR(นักเรียน!Q52="ออก",คุณลักษณะรายข้อ!P52=""),"",คุณลักษณะรายข้อ!P52)</f>
        <v/>
      </c>
      <c r="P53" s="310" t="str">
        <f>IF(OR(นักเรียน!Q52="ออก",คุณลักษณะรายข้อ!T52=""),"",คุณลักษณะรายข้อ!T52)</f>
        <v/>
      </c>
      <c r="Q53" s="307" t="str">
        <f>IF(OR(นักเรียน!Q52="ออก",คุณลักษณะรายข้อ!Y52=""),"",คุณลักษณะรายข้อ!Y52)</f>
        <v/>
      </c>
      <c r="R53" s="307" t="str">
        <f>IF(OR(นักเรียน!Q52="ออก",คุณลักษณะรายข้อ!AD52=""),"",คุณลักษณะรายข้อ!AD52)</f>
        <v/>
      </c>
      <c r="S53" s="307" t="str">
        <f>IF(OR(นักเรียน!Q52="ออก",คุณลักษณะรายข้อ!AI52=""),"",คุณลักษณะรายข้อ!AI52)</f>
        <v/>
      </c>
      <c r="T53" s="307" t="str">
        <f>IF(OR(นักเรียน!Q52="ออก",คุณลักษณะรายข้อ!AO52=""),"",คุณลักษณะรายข้อ!AO52)</f>
        <v/>
      </c>
      <c r="U53" s="307" t="str">
        <f>IF(OR(นักเรียน!Q52="ออก",คุณลักษณะรายข้อ!AT52=""),"",คุณลักษณะรายข้อ!AT52)</f>
        <v/>
      </c>
      <c r="V53" s="301" t="str">
        <f>คุณลักษณะ!Y52</f>
        <v/>
      </c>
      <c r="W53" s="301" t="str">
        <f>คุณลักษณะ!AA52</f>
        <v/>
      </c>
      <c r="X53" s="128"/>
    </row>
    <row r="54" spans="2:24" s="127" customFormat="1" ht="15.75" customHeight="1" x14ac:dyDescent="0.4">
      <c r="B54" s="298">
        <v>48</v>
      </c>
      <c r="C54" s="299" t="str">
        <f>IF(นักเรียน!C53="","",นักเรียน!C53)</f>
        <v/>
      </c>
      <c r="D54" s="300" t="str">
        <f>IF(นักเรียน!E53="","",นักเรียน!E53)</f>
        <v/>
      </c>
      <c r="E54" s="305" t="str">
        <f>IF(OR(นักเรียน!Q53="ออก",คะแนน1!BA53=""),"",คะแนน1!BA53)</f>
        <v/>
      </c>
      <c r="F54" s="305" t="str">
        <f>IF(OR(นักเรียน!Q53="ออก",คะแนน2!BA53=""),"",คะแนน2!BA53)</f>
        <v/>
      </c>
      <c r="G54" s="307" t="str">
        <f>IF(OR(นักเรียน!Q53="ออก",คะแนน2!BB53=""),"",คะแนน2!BB53)</f>
        <v/>
      </c>
      <c r="H54" s="302" t="str">
        <f>IF(คะแนน2!BC53="","",คะแนน2!BC53)</f>
        <v/>
      </c>
      <c r="I54" s="304" t="str">
        <f>IF(OR(นักเรียน!Q53="ออก",คิดวิเคราะห์รายข้อ!I53=""),"",คิดวิเคราะห์รายข้อ!I53)</f>
        <v/>
      </c>
      <c r="J54" s="304" t="str">
        <f>IF(OR(นักเรียน!Q53="ออก",คิดวิเคราะห์รายข้อ!N53=""),"",คิดวิเคราะห์รายข้อ!N53)</f>
        <v/>
      </c>
      <c r="K54" s="304" t="str">
        <f>IF(OR(นักเรียน!Q53="ออก",คิดวิเคราะห์รายข้อ!R53=""),"",คิดวิเคราะห์รายข้อ!R53)</f>
        <v/>
      </c>
      <c r="L54" s="301" t="str">
        <f>คิดวิเคราะห์!L53</f>
        <v/>
      </c>
      <c r="M54" s="303" t="str">
        <f>คิดวิเคราะห์!N53</f>
        <v/>
      </c>
      <c r="N54" s="307" t="str">
        <f>IF(OR(นักเรียน!Q53="ออก",คุณลักษณะรายข้อ!K53=""),"",คุณลักษณะรายข้อ!K53)</f>
        <v/>
      </c>
      <c r="O54" s="307" t="str">
        <f>IF(OR(นักเรียน!Q53="ออก",คุณลักษณะรายข้อ!P53=""),"",คุณลักษณะรายข้อ!P53)</f>
        <v/>
      </c>
      <c r="P54" s="310" t="str">
        <f>IF(OR(นักเรียน!Q53="ออก",คุณลักษณะรายข้อ!T53=""),"",คุณลักษณะรายข้อ!T53)</f>
        <v/>
      </c>
      <c r="Q54" s="307" t="str">
        <f>IF(OR(นักเรียน!Q53="ออก",คุณลักษณะรายข้อ!Y53=""),"",คุณลักษณะรายข้อ!Y53)</f>
        <v/>
      </c>
      <c r="R54" s="307" t="str">
        <f>IF(OR(นักเรียน!Q53="ออก",คุณลักษณะรายข้อ!AD53=""),"",คุณลักษณะรายข้อ!AD53)</f>
        <v/>
      </c>
      <c r="S54" s="307" t="str">
        <f>IF(OR(นักเรียน!Q53="ออก",คุณลักษณะรายข้อ!AI53=""),"",คุณลักษณะรายข้อ!AI53)</f>
        <v/>
      </c>
      <c r="T54" s="307" t="str">
        <f>IF(OR(นักเรียน!Q53="ออก",คุณลักษณะรายข้อ!AO53=""),"",คุณลักษณะรายข้อ!AO53)</f>
        <v/>
      </c>
      <c r="U54" s="307" t="str">
        <f>IF(OR(นักเรียน!Q53="ออก",คุณลักษณะรายข้อ!AT53=""),"",คุณลักษณะรายข้อ!AT53)</f>
        <v/>
      </c>
      <c r="V54" s="301" t="str">
        <f>คุณลักษณะ!Y53</f>
        <v/>
      </c>
      <c r="W54" s="301" t="str">
        <f>คุณลักษณะ!AA53</f>
        <v/>
      </c>
      <c r="X54" s="128"/>
    </row>
    <row r="55" spans="2:24" s="127" customFormat="1" ht="15.75" customHeight="1" x14ac:dyDescent="0.4">
      <c r="B55" s="298">
        <v>49</v>
      </c>
      <c r="C55" s="299" t="str">
        <f>IF(นักเรียน!C54="","",นักเรียน!C54)</f>
        <v/>
      </c>
      <c r="D55" s="300" t="str">
        <f>IF(นักเรียน!E54="","",นักเรียน!E54)</f>
        <v/>
      </c>
      <c r="E55" s="305" t="str">
        <f>IF(OR(นักเรียน!Q54="ออก",คะแนน1!BA54=""),"",คะแนน1!BA54)</f>
        <v/>
      </c>
      <c r="F55" s="305" t="str">
        <f>IF(OR(นักเรียน!Q54="ออก",คะแนน2!BA54=""),"",คะแนน2!BA54)</f>
        <v/>
      </c>
      <c r="G55" s="307" t="str">
        <f>IF(OR(นักเรียน!Q54="ออก",คะแนน2!BB54=""),"",คะแนน2!BB54)</f>
        <v/>
      </c>
      <c r="H55" s="302" t="str">
        <f>IF(คะแนน2!BC54="","",คะแนน2!BC54)</f>
        <v/>
      </c>
      <c r="I55" s="304" t="str">
        <f>IF(OR(นักเรียน!Q54="ออก",คิดวิเคราะห์รายข้อ!I54=""),"",คิดวิเคราะห์รายข้อ!I54)</f>
        <v/>
      </c>
      <c r="J55" s="304" t="str">
        <f>IF(OR(นักเรียน!Q54="ออก",คิดวิเคราะห์รายข้อ!N54=""),"",คิดวิเคราะห์รายข้อ!N54)</f>
        <v/>
      </c>
      <c r="K55" s="304" t="str">
        <f>IF(OR(นักเรียน!Q54="ออก",คิดวิเคราะห์รายข้อ!R54=""),"",คิดวิเคราะห์รายข้อ!R54)</f>
        <v/>
      </c>
      <c r="L55" s="301" t="str">
        <f>คิดวิเคราะห์!L54</f>
        <v/>
      </c>
      <c r="M55" s="303" t="str">
        <f>คิดวิเคราะห์!N54</f>
        <v/>
      </c>
      <c r="N55" s="307" t="str">
        <f>IF(OR(นักเรียน!Q54="ออก",คุณลักษณะรายข้อ!K54=""),"",คุณลักษณะรายข้อ!K54)</f>
        <v/>
      </c>
      <c r="O55" s="307" t="str">
        <f>IF(OR(นักเรียน!Q54="ออก",คุณลักษณะรายข้อ!P54=""),"",คุณลักษณะรายข้อ!P54)</f>
        <v/>
      </c>
      <c r="P55" s="310" t="str">
        <f>IF(OR(นักเรียน!Q54="ออก",คุณลักษณะรายข้อ!T54=""),"",คุณลักษณะรายข้อ!T54)</f>
        <v/>
      </c>
      <c r="Q55" s="307" t="str">
        <f>IF(OR(นักเรียน!Q54="ออก",คุณลักษณะรายข้อ!Y54=""),"",คุณลักษณะรายข้อ!Y54)</f>
        <v/>
      </c>
      <c r="R55" s="307" t="str">
        <f>IF(OR(นักเรียน!Q54="ออก",คุณลักษณะรายข้อ!AD54=""),"",คุณลักษณะรายข้อ!AD54)</f>
        <v/>
      </c>
      <c r="S55" s="307" t="str">
        <f>IF(OR(นักเรียน!Q54="ออก",คุณลักษณะรายข้อ!AI54=""),"",คุณลักษณะรายข้อ!AI54)</f>
        <v/>
      </c>
      <c r="T55" s="307" t="str">
        <f>IF(OR(นักเรียน!Q54="ออก",คุณลักษณะรายข้อ!AO54=""),"",คุณลักษณะรายข้อ!AO54)</f>
        <v/>
      </c>
      <c r="U55" s="307" t="str">
        <f>IF(OR(นักเรียน!Q54="ออก",คุณลักษณะรายข้อ!AT54=""),"",คุณลักษณะรายข้อ!AT54)</f>
        <v/>
      </c>
      <c r="V55" s="301" t="str">
        <f>คุณลักษณะ!Y54</f>
        <v/>
      </c>
      <c r="W55" s="301" t="str">
        <f>คุณลักษณะ!AA54</f>
        <v/>
      </c>
      <c r="X55" s="128"/>
    </row>
    <row r="56" spans="2:24" s="127" customFormat="1" ht="15.75" customHeight="1" x14ac:dyDescent="0.4">
      <c r="B56" s="480">
        <v>50</v>
      </c>
      <c r="C56" s="481" t="str">
        <f>IF(นักเรียน!C55="","",นักเรียน!C55)</f>
        <v/>
      </c>
      <c r="D56" s="482" t="str">
        <f>IF(นักเรียน!E55="","",นักเรียน!E55)</f>
        <v/>
      </c>
      <c r="E56" s="481" t="str">
        <f>IF(OR(นักเรียน!Q55="ออก",คะแนน1!BA55=""),"",คะแนน1!BA55)</f>
        <v/>
      </c>
      <c r="F56" s="481" t="str">
        <f>IF(OR(นักเรียน!Q55="ออก",คะแนน2!BA55=""),"",คะแนน2!BA55)</f>
        <v/>
      </c>
      <c r="G56" s="483" t="str">
        <f>IF(OR(นักเรียน!Q55="ออก",คะแนน2!BB55=""),"",คะแนน2!BB55)</f>
        <v/>
      </c>
      <c r="H56" s="484" t="str">
        <f>IF(คะแนน2!BC55="","",คะแนน2!BC55)</f>
        <v/>
      </c>
      <c r="I56" s="480" t="str">
        <f>IF(OR(นักเรียน!Q55="ออก",คิดวิเคราะห์รายข้อ!I55=""),"",คิดวิเคราะห์รายข้อ!I55)</f>
        <v/>
      </c>
      <c r="J56" s="480" t="str">
        <f>IF(OR(นักเรียน!Q55="ออก",คิดวิเคราะห์รายข้อ!N55=""),"",คิดวิเคราะห์รายข้อ!N55)</f>
        <v/>
      </c>
      <c r="K56" s="480" t="str">
        <f>IF(OR(นักเรียน!Q55="ออก",คิดวิเคราะห์รายข้อ!R55=""),"",คิดวิเคราะห์รายข้อ!R55)</f>
        <v/>
      </c>
      <c r="L56" s="483" t="str">
        <f>คิดวิเคราะห์!L55</f>
        <v/>
      </c>
      <c r="M56" s="485" t="str">
        <f>คิดวิเคราะห์!N55</f>
        <v/>
      </c>
      <c r="N56" s="483" t="str">
        <f>IF(OR(นักเรียน!Q55="ออก",คุณลักษณะรายข้อ!K55=""),"",คุณลักษณะรายข้อ!K55)</f>
        <v/>
      </c>
      <c r="O56" s="483" t="str">
        <f>IF(OR(นักเรียน!Q55="ออก",คุณลักษณะรายข้อ!P55=""),"",คุณลักษณะรายข้อ!P55)</f>
        <v/>
      </c>
      <c r="P56" s="486" t="str">
        <f>IF(OR(นักเรียน!Q55="ออก",คุณลักษณะรายข้อ!T55=""),"",คุณลักษณะรายข้อ!T55)</f>
        <v/>
      </c>
      <c r="Q56" s="483" t="str">
        <f>IF(OR(นักเรียน!Q55="ออก",คุณลักษณะรายข้อ!Y55=""),"",คุณลักษณะรายข้อ!Y55)</f>
        <v/>
      </c>
      <c r="R56" s="483" t="str">
        <f>IF(OR(นักเรียน!Q55="ออก",คุณลักษณะรายข้อ!AD55=""),"",คุณลักษณะรายข้อ!AD55)</f>
        <v/>
      </c>
      <c r="S56" s="483" t="str">
        <f>IF(OR(นักเรียน!Q55="ออก",คุณลักษณะรายข้อ!AI55=""),"",คุณลักษณะรายข้อ!AI55)</f>
        <v/>
      </c>
      <c r="T56" s="483" t="str">
        <f>IF(OR(นักเรียน!Q55="ออก",คุณลักษณะรายข้อ!AO55=""),"",คุณลักษณะรายข้อ!AO55)</f>
        <v/>
      </c>
      <c r="U56" s="483" t="str">
        <f>IF(OR(นักเรียน!Q55="ออก",คุณลักษณะรายข้อ!AT55=""),"",คุณลักษณะรายข้อ!AT55)</f>
        <v/>
      </c>
      <c r="V56" s="483" t="str">
        <f>คุณลักษณะ!Y55</f>
        <v/>
      </c>
      <c r="W56" s="483" t="str">
        <f>คุณลักษณะ!AA55</f>
        <v/>
      </c>
      <c r="X56" s="128"/>
    </row>
    <row r="57" spans="2:24" ht="16.5" customHeight="1" x14ac:dyDescent="0.45">
      <c r="X57" s="128"/>
    </row>
  </sheetData>
  <sheetProtection password="CCE8" sheet="1" objects="1" scenarios="1"/>
  <mergeCells count="14">
    <mergeCell ref="L1:T1"/>
    <mergeCell ref="B4:B6"/>
    <mergeCell ref="C4:C6"/>
    <mergeCell ref="D4:D6"/>
    <mergeCell ref="G4:H4"/>
    <mergeCell ref="H5:H6"/>
    <mergeCell ref="M5:M6"/>
    <mergeCell ref="W5:W6"/>
    <mergeCell ref="N4:W4"/>
    <mergeCell ref="D2:M2"/>
    <mergeCell ref="D3:M3"/>
    <mergeCell ref="N2:W2"/>
    <mergeCell ref="N3:W3"/>
    <mergeCell ref="I4:M4"/>
  </mergeCells>
  <pageMargins left="0.51181102362204722" right="0.11811023622047245" top="0.35433070866141736" bottom="0.15748031496062992" header="0.31496062992125984" footer="0.31496062992125984"/>
  <pageSetup paperSize="9" scale="95" orientation="portrait" blackAndWhite="1" verticalDpi="300" r:id="rId1"/>
  <colBreaks count="1" manualBreakCount="1">
    <brk id="13" min="1" max="5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93"/>
  <sheetViews>
    <sheetView showGridLines="0" showRowColHeaders="0" zoomScale="120" zoomScaleNormal="120" workbookViewId="0">
      <selection activeCell="H76" sqref="H76"/>
    </sheetView>
  </sheetViews>
  <sheetFormatPr defaultRowHeight="22.5" x14ac:dyDescent="0.45"/>
  <cols>
    <col min="1" max="1" width="4" style="16" customWidth="1"/>
    <col min="2" max="2" width="2.7109375" style="84" customWidth="1"/>
    <col min="3" max="3" width="4.7109375" style="84" customWidth="1"/>
    <col min="4" max="13" width="8" style="84" customWidth="1"/>
    <col min="14" max="14" width="18.42578125" style="84" customWidth="1"/>
    <col min="15" max="15" width="2.5703125" style="84" customWidth="1"/>
    <col min="16" max="17" width="9.140625" style="16"/>
    <col min="18" max="16384" width="9.140625" style="84"/>
  </cols>
  <sheetData>
    <row r="1" spans="1:19" s="16" customFormat="1" ht="42" customHeight="1" x14ac:dyDescent="0.45"/>
    <row r="2" spans="1:19" ht="27.75" customHeight="1" x14ac:dyDescent="0.45">
      <c r="A2" s="23"/>
      <c r="B2" s="181"/>
      <c r="C2" s="539" t="s">
        <v>347</v>
      </c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23"/>
      <c r="P2" s="23"/>
      <c r="Q2" s="23"/>
      <c r="R2" s="23"/>
      <c r="S2" s="23"/>
    </row>
    <row r="3" spans="1:19" ht="18.75" customHeight="1" x14ac:dyDescent="0.45">
      <c r="A3" s="23"/>
      <c r="B3" s="23"/>
      <c r="D3" s="180" t="s">
        <v>397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23"/>
      <c r="P3" s="23"/>
      <c r="Q3" s="23"/>
      <c r="R3" s="23"/>
      <c r="S3" s="23"/>
    </row>
    <row r="4" spans="1:19" ht="18.75" customHeight="1" x14ac:dyDescent="0.45">
      <c r="A4" s="23"/>
      <c r="B4" s="23"/>
      <c r="C4" s="175" t="s">
        <v>481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23"/>
      <c r="P4" s="23"/>
      <c r="Q4" s="23"/>
      <c r="R4" s="23"/>
      <c r="S4" s="23"/>
    </row>
    <row r="5" spans="1:19" ht="18.75" customHeight="1" x14ac:dyDescent="0.45">
      <c r="A5" s="23"/>
      <c r="B5" s="23"/>
      <c r="C5" s="175" t="s">
        <v>500</v>
      </c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23"/>
      <c r="P5" s="23"/>
      <c r="Q5" s="23"/>
      <c r="R5" s="23"/>
      <c r="S5" s="23"/>
    </row>
    <row r="6" spans="1:19" ht="18.75" customHeight="1" x14ac:dyDescent="0.45">
      <c r="A6" s="23"/>
      <c r="B6" s="23"/>
      <c r="C6" s="183" t="s">
        <v>396</v>
      </c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23"/>
      <c r="P6" s="23"/>
      <c r="Q6" s="23"/>
      <c r="R6" s="23"/>
      <c r="S6" s="23"/>
    </row>
    <row r="7" spans="1:19" ht="21" customHeight="1" x14ac:dyDescent="0.45">
      <c r="A7" s="23"/>
      <c r="B7" s="23"/>
      <c r="C7" s="180"/>
      <c r="D7" s="175" t="s">
        <v>350</v>
      </c>
      <c r="E7" s="175"/>
      <c r="F7" s="175" t="s">
        <v>351</v>
      </c>
      <c r="G7" s="175"/>
      <c r="H7" s="175"/>
      <c r="I7" s="175"/>
      <c r="J7" s="175"/>
      <c r="K7" s="175"/>
      <c r="L7" s="175"/>
      <c r="M7" s="175"/>
      <c r="N7" s="175"/>
      <c r="O7" s="23"/>
      <c r="P7" s="23"/>
      <c r="Q7" s="23"/>
      <c r="R7" s="23"/>
      <c r="S7" s="23"/>
    </row>
    <row r="8" spans="1:19" ht="21" customHeight="1" x14ac:dyDescent="0.45">
      <c r="A8" s="23"/>
      <c r="B8" s="23"/>
      <c r="C8" s="180"/>
      <c r="D8" s="175" t="s">
        <v>482</v>
      </c>
      <c r="E8" s="175"/>
      <c r="F8" s="175" t="s">
        <v>483</v>
      </c>
      <c r="G8" s="175"/>
      <c r="H8" s="175"/>
      <c r="I8" s="175"/>
      <c r="J8" s="175"/>
      <c r="K8" s="175"/>
      <c r="L8" s="175"/>
      <c r="M8" s="175"/>
      <c r="N8" s="175"/>
      <c r="O8" s="23"/>
      <c r="P8" s="23"/>
      <c r="Q8" s="23"/>
      <c r="R8" s="23"/>
      <c r="S8" s="23"/>
    </row>
    <row r="9" spans="1:19" ht="21" customHeight="1" x14ac:dyDescent="0.45">
      <c r="A9" s="23"/>
      <c r="B9" s="23"/>
      <c r="C9" s="180"/>
      <c r="D9" s="175" t="s">
        <v>484</v>
      </c>
      <c r="E9" s="175"/>
      <c r="F9" s="175" t="s">
        <v>349</v>
      </c>
      <c r="G9" s="175"/>
      <c r="H9" s="175"/>
      <c r="I9" s="175"/>
      <c r="J9" s="175"/>
      <c r="K9" s="175"/>
      <c r="L9" s="175"/>
      <c r="M9" s="175"/>
      <c r="N9" s="175"/>
      <c r="O9" s="23"/>
      <c r="P9" s="23"/>
      <c r="Q9" s="23"/>
      <c r="R9" s="23"/>
      <c r="S9" s="23"/>
    </row>
    <row r="10" spans="1:19" ht="21" customHeight="1" x14ac:dyDescent="0.45">
      <c r="A10" s="23"/>
      <c r="B10" s="23"/>
      <c r="C10" s="180"/>
      <c r="D10" s="175" t="s">
        <v>485</v>
      </c>
      <c r="E10" s="175"/>
      <c r="F10" s="175" t="s">
        <v>353</v>
      </c>
      <c r="G10" s="175"/>
      <c r="H10" s="175"/>
      <c r="I10" s="175"/>
      <c r="J10" s="175"/>
      <c r="K10" s="175"/>
      <c r="L10" s="175"/>
      <c r="M10" s="175"/>
      <c r="N10" s="175"/>
      <c r="O10" s="23"/>
      <c r="P10" s="23"/>
      <c r="Q10" s="23"/>
      <c r="R10" s="23"/>
      <c r="S10" s="23"/>
    </row>
    <row r="11" spans="1:19" ht="21" customHeight="1" x14ac:dyDescent="0.45">
      <c r="A11" s="23"/>
      <c r="B11" s="23"/>
      <c r="C11" s="180"/>
      <c r="D11" s="175"/>
      <c r="E11" s="175"/>
      <c r="F11" s="175" t="s">
        <v>354</v>
      </c>
      <c r="G11" s="175"/>
      <c r="H11" s="175"/>
      <c r="I11" s="175"/>
      <c r="J11" s="175"/>
      <c r="K11" s="175"/>
      <c r="L11" s="175"/>
      <c r="M11" s="175"/>
      <c r="N11" s="175"/>
      <c r="O11" s="23"/>
      <c r="P11" s="23"/>
      <c r="Q11" s="23"/>
      <c r="R11" s="23"/>
      <c r="S11" s="23"/>
    </row>
    <row r="12" spans="1:19" ht="21" customHeight="1" x14ac:dyDescent="0.45">
      <c r="A12" s="23"/>
      <c r="B12" s="23"/>
      <c r="C12" s="180"/>
      <c r="D12" s="175" t="s">
        <v>486</v>
      </c>
      <c r="E12" s="175"/>
      <c r="F12" s="175" t="s">
        <v>352</v>
      </c>
      <c r="G12" s="175"/>
      <c r="H12" s="175"/>
      <c r="I12" s="175"/>
      <c r="J12" s="175"/>
      <c r="K12" s="175"/>
      <c r="L12" s="175"/>
      <c r="M12" s="175"/>
      <c r="N12" s="175"/>
      <c r="O12" s="23"/>
      <c r="P12" s="23"/>
      <c r="Q12" s="23"/>
      <c r="R12" s="23"/>
      <c r="S12" s="23"/>
    </row>
    <row r="13" spans="1:19" ht="21" customHeight="1" x14ac:dyDescent="0.45">
      <c r="A13" s="23"/>
      <c r="B13" s="23"/>
      <c r="C13" s="180"/>
      <c r="D13" s="175" t="s">
        <v>487</v>
      </c>
      <c r="E13" s="175"/>
      <c r="F13" s="175" t="s">
        <v>348</v>
      </c>
      <c r="G13" s="175"/>
      <c r="H13" s="175"/>
      <c r="I13" s="175"/>
      <c r="J13" s="175"/>
      <c r="K13" s="175"/>
      <c r="L13" s="175"/>
      <c r="M13" s="175"/>
      <c r="N13" s="175"/>
      <c r="O13" s="23"/>
      <c r="P13" s="23"/>
      <c r="Q13" s="23"/>
      <c r="R13" s="23"/>
      <c r="S13" s="23"/>
    </row>
    <row r="14" spans="1:19" ht="21" customHeight="1" x14ac:dyDescent="0.45">
      <c r="A14" s="23"/>
      <c r="B14" s="23"/>
      <c r="C14" s="180"/>
      <c r="D14" s="175"/>
      <c r="E14" s="175"/>
      <c r="F14" s="189" t="s">
        <v>355</v>
      </c>
      <c r="G14" s="175"/>
      <c r="H14" s="175"/>
      <c r="I14" s="175"/>
      <c r="J14" s="175"/>
      <c r="K14" s="175"/>
      <c r="L14" s="175"/>
      <c r="M14" s="175"/>
      <c r="N14" s="175"/>
      <c r="O14" s="23"/>
      <c r="P14" s="23"/>
      <c r="Q14" s="23"/>
      <c r="R14" s="23"/>
      <c r="S14" s="23"/>
    </row>
    <row r="15" spans="1:19" ht="21" customHeight="1" x14ac:dyDescent="0.45">
      <c r="A15" s="23"/>
      <c r="B15" s="23"/>
      <c r="C15" s="180"/>
      <c r="D15" s="175"/>
      <c r="E15" s="175"/>
      <c r="F15" s="189"/>
      <c r="G15" s="175"/>
      <c r="H15" s="175"/>
      <c r="J15" s="175"/>
      <c r="L15" s="175"/>
      <c r="M15" s="175"/>
      <c r="N15" s="175"/>
      <c r="O15" s="23"/>
      <c r="P15" s="23"/>
      <c r="Q15" s="23"/>
      <c r="R15" s="23"/>
      <c r="S15" s="23"/>
    </row>
    <row r="16" spans="1:19" ht="21" customHeight="1" x14ac:dyDescent="0.45">
      <c r="A16" s="23"/>
      <c r="B16" s="23"/>
      <c r="C16" s="180"/>
      <c r="D16" s="175"/>
      <c r="E16" s="175"/>
      <c r="F16" s="189"/>
      <c r="G16" s="175"/>
      <c r="H16" s="175"/>
      <c r="I16" s="175" t="s">
        <v>380</v>
      </c>
      <c r="J16" s="175"/>
      <c r="K16" s="175"/>
      <c r="L16" s="175"/>
      <c r="M16" s="175"/>
      <c r="N16" s="175"/>
      <c r="O16" s="23"/>
      <c r="P16" s="23"/>
      <c r="Q16" s="23"/>
      <c r="R16" s="23"/>
      <c r="S16" s="23"/>
    </row>
    <row r="17" spans="1:19" ht="21" customHeight="1" x14ac:dyDescent="0.45">
      <c r="A17" s="23"/>
      <c r="B17" s="23"/>
      <c r="C17" s="180"/>
      <c r="D17" s="175"/>
      <c r="E17" s="175"/>
      <c r="F17" s="189"/>
      <c r="G17" s="175"/>
      <c r="H17" s="175"/>
      <c r="I17" s="175" t="s">
        <v>381</v>
      </c>
      <c r="J17" s="175"/>
      <c r="K17" s="175"/>
      <c r="L17" s="175"/>
      <c r="M17" s="175"/>
      <c r="N17" s="175"/>
      <c r="O17" s="23"/>
      <c r="P17" s="23"/>
      <c r="Q17" s="23"/>
      <c r="R17" s="23"/>
      <c r="S17" s="23"/>
    </row>
    <row r="18" spans="1:19" ht="21" customHeight="1" x14ac:dyDescent="0.45">
      <c r="A18" s="23"/>
      <c r="B18" s="23"/>
      <c r="C18" s="180"/>
      <c r="D18" s="175"/>
      <c r="E18" s="175"/>
      <c r="F18" s="189"/>
      <c r="G18" s="175"/>
      <c r="H18" s="175"/>
      <c r="I18" s="175" t="s">
        <v>382</v>
      </c>
      <c r="J18" s="175"/>
      <c r="K18" s="175"/>
      <c r="L18" s="175"/>
      <c r="M18" s="175"/>
      <c r="N18" s="175"/>
      <c r="O18" s="23"/>
      <c r="P18" s="23"/>
      <c r="Q18" s="23"/>
      <c r="R18" s="23"/>
      <c r="S18" s="23"/>
    </row>
    <row r="19" spans="1:19" ht="21" customHeight="1" x14ac:dyDescent="0.45">
      <c r="A19" s="23"/>
      <c r="B19" s="23"/>
      <c r="C19" s="180"/>
      <c r="D19" s="175"/>
      <c r="E19" s="175"/>
      <c r="F19" s="189"/>
      <c r="G19" s="175"/>
      <c r="H19" s="175"/>
      <c r="I19" s="175" t="s">
        <v>383</v>
      </c>
      <c r="J19" s="175"/>
      <c r="K19" s="175"/>
      <c r="L19" s="175"/>
      <c r="M19" s="175"/>
      <c r="N19" s="175"/>
      <c r="O19" s="23"/>
      <c r="P19" s="23"/>
      <c r="Q19" s="23"/>
      <c r="R19" s="23"/>
      <c r="S19" s="23"/>
    </row>
    <row r="20" spans="1:19" ht="21" customHeight="1" x14ac:dyDescent="0.45">
      <c r="A20" s="23"/>
      <c r="B20" s="23"/>
      <c r="C20" s="180"/>
      <c r="D20" s="175"/>
      <c r="E20" s="175"/>
      <c r="F20" s="189"/>
      <c r="G20" s="175"/>
      <c r="H20" s="175"/>
      <c r="J20" s="191" t="s">
        <v>384</v>
      </c>
      <c r="L20" s="175"/>
      <c r="M20" s="175"/>
      <c r="N20" s="175"/>
      <c r="O20" s="23"/>
      <c r="P20" s="23"/>
      <c r="Q20" s="23"/>
      <c r="R20" s="23"/>
      <c r="S20" s="23"/>
    </row>
    <row r="21" spans="1:19" ht="21" customHeight="1" x14ac:dyDescent="0.45">
      <c r="A21" s="23"/>
      <c r="B21" s="23"/>
      <c r="C21" s="180"/>
      <c r="D21" s="175"/>
      <c r="E21" s="175"/>
      <c r="F21" s="189"/>
      <c r="G21" s="175"/>
      <c r="H21" s="175"/>
      <c r="I21" s="175"/>
      <c r="J21" s="192" t="s">
        <v>385</v>
      </c>
      <c r="L21" s="175"/>
      <c r="M21" s="175"/>
      <c r="N21" s="175"/>
      <c r="O21" s="23"/>
      <c r="P21" s="23"/>
      <c r="Q21" s="23"/>
      <c r="R21" s="23"/>
      <c r="S21" s="23"/>
    </row>
    <row r="22" spans="1:19" ht="20.25" customHeight="1" x14ac:dyDescent="0.45">
      <c r="A22" s="23"/>
      <c r="B22" s="23"/>
      <c r="C22" s="180"/>
      <c r="D22" s="175"/>
      <c r="E22" s="175"/>
      <c r="F22" s="84" t="s">
        <v>395</v>
      </c>
      <c r="G22" s="175"/>
      <c r="H22" s="175"/>
      <c r="I22" s="175"/>
      <c r="J22" s="183"/>
      <c r="K22" s="175"/>
      <c r="L22" s="175"/>
      <c r="N22" s="175"/>
      <c r="O22" s="23"/>
      <c r="P22" s="23"/>
      <c r="Q22" s="23"/>
      <c r="R22" s="23"/>
      <c r="S22" s="23"/>
    </row>
    <row r="23" spans="1:19" ht="18" customHeight="1" x14ac:dyDescent="0.45">
      <c r="A23" s="23"/>
      <c r="B23" s="23"/>
      <c r="C23" s="180"/>
      <c r="D23" s="175"/>
      <c r="E23" s="175"/>
      <c r="F23" s="175"/>
      <c r="G23" s="175"/>
      <c r="H23" s="175"/>
      <c r="I23" s="175" t="s">
        <v>389</v>
      </c>
      <c r="J23" s="175" t="s">
        <v>386</v>
      </c>
      <c r="L23" s="175"/>
      <c r="M23" s="175"/>
      <c r="N23" s="175"/>
      <c r="O23" s="23"/>
      <c r="P23" s="23"/>
      <c r="Q23" s="23"/>
      <c r="R23" s="23"/>
      <c r="S23" s="23"/>
    </row>
    <row r="24" spans="1:19" ht="18" customHeight="1" x14ac:dyDescent="0.45">
      <c r="A24" s="23"/>
      <c r="B24" s="23"/>
      <c r="C24" s="180"/>
      <c r="D24" s="175"/>
      <c r="E24" s="175"/>
      <c r="F24" s="175"/>
      <c r="G24" s="175"/>
      <c r="H24" s="175"/>
      <c r="I24" s="175" t="s">
        <v>387</v>
      </c>
      <c r="J24" s="175" t="s">
        <v>391</v>
      </c>
      <c r="K24" s="175"/>
      <c r="L24" s="175"/>
      <c r="M24" s="175"/>
      <c r="N24" s="175"/>
      <c r="O24" s="23"/>
      <c r="P24" s="23"/>
      <c r="Q24" s="23"/>
      <c r="R24" s="23"/>
      <c r="S24" s="23"/>
    </row>
    <row r="25" spans="1:19" ht="18" customHeight="1" x14ac:dyDescent="0.45">
      <c r="A25" s="23"/>
      <c r="B25" s="23"/>
      <c r="C25" s="180"/>
      <c r="D25" s="175"/>
      <c r="E25" s="175"/>
      <c r="F25" s="175"/>
      <c r="G25" s="175"/>
      <c r="H25" s="175"/>
      <c r="I25" s="175" t="s">
        <v>388</v>
      </c>
      <c r="J25" s="175" t="s">
        <v>392</v>
      </c>
      <c r="K25" s="175"/>
      <c r="L25" s="175"/>
      <c r="M25" s="175"/>
      <c r="N25" s="175"/>
      <c r="O25" s="23"/>
      <c r="P25" s="23"/>
      <c r="Q25" s="23"/>
      <c r="R25" s="23"/>
      <c r="S25" s="23"/>
    </row>
    <row r="26" spans="1:19" ht="18" customHeight="1" x14ac:dyDescent="0.45">
      <c r="A26" s="23"/>
      <c r="B26" s="23"/>
      <c r="C26" s="180"/>
      <c r="D26" s="175"/>
      <c r="E26" s="175"/>
      <c r="F26" s="175"/>
      <c r="G26" s="175"/>
      <c r="H26" s="175"/>
      <c r="I26" s="175" t="s">
        <v>390</v>
      </c>
      <c r="J26" s="175" t="s">
        <v>393</v>
      </c>
      <c r="K26" s="175"/>
      <c r="L26" s="175"/>
      <c r="M26" s="175"/>
      <c r="N26" s="175"/>
      <c r="O26" s="23"/>
      <c r="P26" s="23"/>
      <c r="Q26" s="23"/>
      <c r="R26" s="23"/>
      <c r="S26" s="23"/>
    </row>
    <row r="27" spans="1:19" ht="18" customHeight="1" x14ac:dyDescent="0.45">
      <c r="A27" s="23"/>
      <c r="B27" s="23"/>
      <c r="C27" s="180"/>
      <c r="D27" s="175"/>
      <c r="E27" s="175"/>
      <c r="F27" s="175" t="s">
        <v>394</v>
      </c>
      <c r="G27" s="175"/>
      <c r="H27" s="175"/>
      <c r="I27" s="175"/>
      <c r="J27" s="175"/>
      <c r="K27" s="175"/>
      <c r="L27" s="175"/>
      <c r="M27" s="175"/>
      <c r="N27" s="175"/>
      <c r="O27" s="23"/>
      <c r="P27" s="23"/>
      <c r="Q27" s="23"/>
      <c r="R27" s="23"/>
      <c r="S27" s="23"/>
    </row>
    <row r="28" spans="1:19" ht="21" customHeight="1" x14ac:dyDescent="0.45">
      <c r="A28" s="23"/>
      <c r="B28" s="23"/>
      <c r="C28" s="180"/>
      <c r="D28" s="175" t="s">
        <v>488</v>
      </c>
      <c r="E28" s="175"/>
      <c r="F28" s="175" t="s">
        <v>356</v>
      </c>
      <c r="G28" s="175"/>
      <c r="H28" s="175"/>
      <c r="I28" s="175"/>
      <c r="J28" s="175"/>
      <c r="K28" s="175"/>
      <c r="L28" s="175"/>
      <c r="M28" s="175"/>
      <c r="N28" s="175"/>
      <c r="O28" s="23"/>
      <c r="P28" s="23"/>
      <c r="Q28" s="23"/>
      <c r="R28" s="23"/>
      <c r="S28" s="23"/>
    </row>
    <row r="29" spans="1:19" ht="21" customHeight="1" x14ac:dyDescent="0.45">
      <c r="A29" s="23"/>
      <c r="B29" s="23"/>
      <c r="C29" s="180"/>
      <c r="D29" s="175" t="s">
        <v>489</v>
      </c>
      <c r="E29" s="175"/>
      <c r="F29" s="175" t="s">
        <v>357</v>
      </c>
      <c r="G29" s="175"/>
      <c r="H29" s="175"/>
      <c r="I29" s="175"/>
      <c r="J29" s="175"/>
      <c r="K29" s="175"/>
      <c r="L29" s="175"/>
      <c r="M29" s="175"/>
      <c r="N29" s="175"/>
      <c r="O29" s="23"/>
      <c r="P29" s="23"/>
      <c r="Q29" s="23"/>
      <c r="R29" s="23"/>
      <c r="S29" s="23"/>
    </row>
    <row r="30" spans="1:19" ht="21" customHeight="1" x14ac:dyDescent="0.45">
      <c r="A30" s="23"/>
      <c r="B30" s="23"/>
      <c r="C30" s="180"/>
      <c r="D30" s="175" t="s">
        <v>490</v>
      </c>
      <c r="E30" s="175"/>
      <c r="F30" s="175" t="s">
        <v>491</v>
      </c>
      <c r="G30" s="175"/>
      <c r="H30" s="175"/>
      <c r="I30" s="175"/>
      <c r="J30" s="175"/>
      <c r="K30" s="175"/>
      <c r="L30" s="175"/>
      <c r="M30" s="175"/>
      <c r="N30" s="175"/>
      <c r="O30" s="23"/>
      <c r="P30" s="23"/>
      <c r="Q30" s="23"/>
      <c r="R30" s="23"/>
      <c r="S30" s="23"/>
    </row>
    <row r="31" spans="1:19" ht="17.25" customHeight="1" x14ac:dyDescent="0.45">
      <c r="A31" s="23"/>
      <c r="B31" s="23"/>
      <c r="C31" s="180"/>
      <c r="D31" s="175"/>
      <c r="E31" s="175"/>
      <c r="F31" s="540" t="s">
        <v>358</v>
      </c>
      <c r="G31" s="540"/>
      <c r="H31" s="540"/>
      <c r="I31" s="540"/>
      <c r="J31" s="540"/>
      <c r="K31" s="540"/>
      <c r="L31" s="540"/>
      <c r="M31" s="540"/>
      <c r="N31" s="540"/>
      <c r="O31" s="23"/>
      <c r="P31" s="23"/>
      <c r="Q31" s="23"/>
      <c r="R31" s="23"/>
      <c r="S31" s="23"/>
    </row>
    <row r="32" spans="1:19" ht="37.5" customHeight="1" x14ac:dyDescent="0.45">
      <c r="A32" s="23"/>
      <c r="B32" s="23"/>
      <c r="C32" s="180"/>
      <c r="D32" s="175"/>
      <c r="E32" s="175"/>
      <c r="F32" s="541" t="s">
        <v>360</v>
      </c>
      <c r="G32" s="541"/>
      <c r="H32" s="541"/>
      <c r="I32" s="541"/>
      <c r="J32" s="541"/>
      <c r="K32" s="541"/>
      <c r="L32" s="541"/>
      <c r="M32" s="541"/>
      <c r="N32" s="541"/>
      <c r="O32" s="23"/>
      <c r="P32" s="23"/>
      <c r="Q32" s="23"/>
      <c r="R32" s="23"/>
      <c r="S32" s="23"/>
    </row>
    <row r="33" spans="1:19" ht="21" customHeight="1" x14ac:dyDescent="0.45">
      <c r="A33" s="23"/>
      <c r="B33" s="23"/>
      <c r="C33" s="180"/>
      <c r="D33" s="175" t="s">
        <v>492</v>
      </c>
      <c r="E33" s="175"/>
      <c r="F33" s="175"/>
      <c r="G33" s="175" t="s">
        <v>362</v>
      </c>
      <c r="H33" s="175"/>
      <c r="I33" s="175"/>
      <c r="J33" s="175"/>
      <c r="K33" s="175"/>
      <c r="L33" s="175"/>
      <c r="M33" s="175"/>
      <c r="N33" s="175"/>
      <c r="O33" s="23"/>
      <c r="P33" s="23"/>
      <c r="Q33" s="23"/>
      <c r="R33" s="23"/>
      <c r="S33" s="23"/>
    </row>
    <row r="34" spans="1:19" ht="21" customHeight="1" x14ac:dyDescent="0.45">
      <c r="A34" s="23"/>
      <c r="B34" s="23"/>
      <c r="C34" s="180"/>
      <c r="D34" s="175" t="s">
        <v>493</v>
      </c>
      <c r="E34" s="175"/>
      <c r="F34" s="175"/>
      <c r="G34" s="175" t="s">
        <v>361</v>
      </c>
      <c r="H34" s="175"/>
      <c r="I34" s="175"/>
      <c r="J34" s="175"/>
      <c r="K34" s="175"/>
      <c r="L34" s="175"/>
      <c r="M34" s="175"/>
      <c r="N34" s="175"/>
      <c r="O34" s="23"/>
      <c r="P34" s="23"/>
      <c r="Q34" s="23"/>
      <c r="R34" s="23"/>
      <c r="S34" s="23"/>
    </row>
    <row r="35" spans="1:19" ht="21" customHeight="1" x14ac:dyDescent="0.45">
      <c r="A35" s="23"/>
      <c r="B35" s="23"/>
      <c r="C35" s="180"/>
      <c r="D35" s="175" t="s">
        <v>494</v>
      </c>
      <c r="E35" s="175"/>
      <c r="F35" s="175"/>
      <c r="G35" s="175" t="s">
        <v>363</v>
      </c>
      <c r="H35" s="175"/>
      <c r="I35" s="175"/>
      <c r="J35" s="175"/>
      <c r="K35" s="175"/>
      <c r="L35" s="175"/>
      <c r="M35" s="175"/>
      <c r="N35" s="175"/>
      <c r="O35" s="23"/>
      <c r="P35" s="23"/>
      <c r="Q35" s="23"/>
      <c r="R35" s="23"/>
      <c r="S35" s="23"/>
    </row>
    <row r="36" spans="1:19" ht="21" customHeight="1" x14ac:dyDescent="0.45">
      <c r="A36" s="23"/>
      <c r="B36" s="23"/>
      <c r="C36" s="180"/>
      <c r="D36" s="175" t="s">
        <v>495</v>
      </c>
      <c r="E36" s="175"/>
      <c r="F36" s="175" t="s">
        <v>364</v>
      </c>
      <c r="G36" s="175"/>
      <c r="H36" s="175"/>
      <c r="I36" s="175"/>
      <c r="J36" s="175"/>
      <c r="K36" s="175"/>
      <c r="L36" s="175"/>
      <c r="M36" s="175"/>
      <c r="N36" s="175"/>
      <c r="O36" s="23"/>
      <c r="P36" s="23"/>
      <c r="Q36" s="23"/>
      <c r="R36" s="23"/>
      <c r="S36" s="23"/>
    </row>
    <row r="37" spans="1:19" ht="21" customHeight="1" x14ac:dyDescent="0.45">
      <c r="A37" s="23"/>
      <c r="B37" s="23"/>
      <c r="C37" s="180"/>
      <c r="D37" s="175" t="s">
        <v>496</v>
      </c>
      <c r="E37" s="175"/>
      <c r="F37" s="175" t="s">
        <v>365</v>
      </c>
      <c r="G37" s="175"/>
      <c r="H37" s="175"/>
      <c r="I37" s="175"/>
      <c r="J37" s="175"/>
      <c r="K37" s="175"/>
      <c r="L37" s="175"/>
      <c r="M37" s="175"/>
      <c r="N37" s="175"/>
      <c r="O37" s="23"/>
      <c r="P37" s="23"/>
      <c r="Q37" s="23"/>
      <c r="R37" s="23"/>
      <c r="S37" s="23"/>
    </row>
    <row r="38" spans="1:19" ht="21" customHeight="1" x14ac:dyDescent="0.45">
      <c r="A38" s="23"/>
      <c r="B38" s="23"/>
      <c r="C38" s="180"/>
      <c r="D38" s="175" t="s">
        <v>497</v>
      </c>
      <c r="E38" s="175"/>
      <c r="F38" s="175"/>
      <c r="G38" s="175" t="s">
        <v>366</v>
      </c>
      <c r="H38" s="175"/>
      <c r="I38" s="175"/>
      <c r="J38" s="175"/>
      <c r="K38" s="175"/>
      <c r="L38" s="175"/>
      <c r="M38" s="175"/>
      <c r="N38" s="175"/>
      <c r="O38" s="23"/>
      <c r="P38" s="23"/>
      <c r="Q38" s="23"/>
      <c r="R38" s="23"/>
      <c r="S38" s="23"/>
    </row>
    <row r="39" spans="1:19" ht="21" customHeight="1" x14ac:dyDescent="0.45">
      <c r="A39" s="23"/>
      <c r="B39" s="23"/>
      <c r="C39" s="180"/>
      <c r="D39" s="175" t="s">
        <v>498</v>
      </c>
      <c r="E39" s="175"/>
      <c r="F39" s="175"/>
      <c r="G39" s="175" t="s">
        <v>367</v>
      </c>
      <c r="H39" s="175"/>
      <c r="I39" s="175"/>
      <c r="J39" s="175"/>
      <c r="K39" s="175"/>
      <c r="L39" s="175"/>
      <c r="M39" s="175"/>
      <c r="N39" s="175"/>
      <c r="O39" s="23"/>
      <c r="P39" s="23"/>
      <c r="Q39" s="23"/>
      <c r="R39" s="23"/>
      <c r="S39" s="23"/>
    </row>
    <row r="40" spans="1:19" ht="21" customHeight="1" x14ac:dyDescent="0.45">
      <c r="A40" s="23"/>
      <c r="B40" s="23"/>
      <c r="C40" s="180"/>
      <c r="D40" s="175" t="s">
        <v>499</v>
      </c>
      <c r="E40" s="175"/>
      <c r="F40" s="175" t="s">
        <v>502</v>
      </c>
      <c r="G40" s="183"/>
      <c r="H40" s="175"/>
      <c r="I40" s="175"/>
      <c r="J40" s="175"/>
      <c r="K40" s="175"/>
      <c r="L40" s="175"/>
      <c r="M40" s="175"/>
      <c r="N40" s="175"/>
      <c r="O40" s="23"/>
      <c r="P40" s="23"/>
      <c r="Q40" s="23"/>
      <c r="R40" s="23"/>
      <c r="S40" s="23"/>
    </row>
    <row r="41" spans="1:19" ht="28.5" customHeight="1" x14ac:dyDescent="0.45">
      <c r="A41" s="23"/>
      <c r="B41" s="23"/>
      <c r="C41" s="194" t="s">
        <v>368</v>
      </c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23"/>
      <c r="P41" s="23"/>
      <c r="Q41" s="23"/>
      <c r="R41" s="23"/>
      <c r="S41" s="23"/>
    </row>
    <row r="42" spans="1:19" ht="22.5" customHeight="1" x14ac:dyDescent="0.45">
      <c r="A42" s="23"/>
      <c r="B42" s="23"/>
      <c r="C42" s="180"/>
      <c r="D42" s="175" t="s">
        <v>399</v>
      </c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23"/>
      <c r="P42" s="23"/>
      <c r="Q42" s="23"/>
      <c r="R42" s="23"/>
      <c r="S42" s="23"/>
    </row>
    <row r="43" spans="1:19" ht="22.5" customHeight="1" x14ac:dyDescent="0.45">
      <c r="A43" s="23"/>
      <c r="B43" s="23"/>
      <c r="C43" s="180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23"/>
      <c r="P43" s="23"/>
      <c r="Q43" s="23"/>
      <c r="R43" s="23"/>
      <c r="S43" s="23"/>
    </row>
    <row r="44" spans="1:19" ht="22.5" customHeight="1" x14ac:dyDescent="0.45">
      <c r="A44" s="23"/>
      <c r="B44" s="23"/>
      <c r="C44" s="180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23"/>
      <c r="P44" s="23"/>
      <c r="Q44" s="23"/>
      <c r="R44" s="23"/>
      <c r="S44" s="23"/>
    </row>
    <row r="45" spans="1:19" ht="22.5" customHeight="1" x14ac:dyDescent="0.45">
      <c r="A45" s="23"/>
      <c r="B45" s="23"/>
      <c r="C45" s="180"/>
      <c r="D45" s="175" t="s">
        <v>398</v>
      </c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23"/>
      <c r="P45" s="23"/>
      <c r="Q45" s="23"/>
      <c r="R45" s="23"/>
      <c r="S45" s="23"/>
    </row>
    <row r="46" spans="1:19" ht="22.5" customHeight="1" x14ac:dyDescent="0.45">
      <c r="A46" s="23"/>
      <c r="B46" s="23"/>
      <c r="C46" s="180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23"/>
      <c r="P46" s="23"/>
      <c r="Q46" s="23"/>
      <c r="R46" s="23"/>
      <c r="S46" s="23"/>
    </row>
    <row r="47" spans="1:19" ht="22.5" customHeight="1" x14ac:dyDescent="0.45">
      <c r="A47" s="23"/>
      <c r="B47" s="23"/>
      <c r="C47" s="180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23"/>
      <c r="P47" s="23"/>
      <c r="Q47" s="23"/>
      <c r="R47" s="23"/>
      <c r="S47" s="23"/>
    </row>
    <row r="48" spans="1:19" ht="22.5" customHeight="1" x14ac:dyDescent="0.45">
      <c r="A48" s="23"/>
      <c r="B48" s="23"/>
      <c r="C48" s="180"/>
      <c r="D48" s="175"/>
      <c r="E48" s="191" t="s">
        <v>400</v>
      </c>
      <c r="F48" s="175"/>
      <c r="G48" s="175"/>
      <c r="H48" s="175"/>
      <c r="I48" s="175"/>
      <c r="J48" s="191" t="s">
        <v>401</v>
      </c>
      <c r="K48" s="175"/>
      <c r="L48" s="175"/>
      <c r="M48" s="175"/>
      <c r="N48" s="175"/>
      <c r="O48" s="23"/>
      <c r="P48" s="23"/>
      <c r="Q48" s="23"/>
      <c r="R48" s="23"/>
      <c r="S48" s="23"/>
    </row>
    <row r="49" spans="1:19" ht="22.5" customHeight="1" x14ac:dyDescent="0.45">
      <c r="A49" s="23"/>
      <c r="B49" s="23"/>
      <c r="C49" s="180"/>
      <c r="D49" s="175"/>
      <c r="F49" s="175"/>
      <c r="G49" s="175"/>
      <c r="H49" s="175"/>
      <c r="I49" s="175"/>
      <c r="J49" s="175"/>
      <c r="K49" s="175"/>
      <c r="L49" s="175"/>
      <c r="M49" s="175"/>
      <c r="N49" s="175"/>
      <c r="O49" s="23"/>
      <c r="P49" s="23"/>
      <c r="Q49" s="23"/>
      <c r="R49" s="23"/>
      <c r="S49" s="23"/>
    </row>
    <row r="50" spans="1:19" ht="22.5" customHeight="1" x14ac:dyDescent="0.45">
      <c r="A50" s="23"/>
      <c r="B50" s="23"/>
      <c r="C50" s="180"/>
      <c r="D50" s="175" t="s">
        <v>501</v>
      </c>
      <c r="F50" s="175"/>
      <c r="G50" s="175"/>
      <c r="H50" s="175"/>
      <c r="I50" s="175"/>
      <c r="J50" s="175"/>
      <c r="K50" s="175"/>
      <c r="L50" s="175"/>
      <c r="M50" s="175"/>
      <c r="N50" s="175"/>
      <c r="O50" s="23"/>
      <c r="P50" s="23"/>
      <c r="Q50" s="23"/>
      <c r="R50" s="23"/>
      <c r="S50" s="23"/>
    </row>
    <row r="51" spans="1:19" ht="22.5" customHeight="1" x14ac:dyDescent="0.45">
      <c r="A51" s="23"/>
      <c r="B51" s="23"/>
      <c r="C51" s="180"/>
      <c r="D51" s="175"/>
      <c r="F51" s="175"/>
      <c r="G51" s="175"/>
      <c r="H51" s="175"/>
      <c r="I51" s="175"/>
      <c r="J51" s="175"/>
      <c r="K51" s="175"/>
      <c r="L51" s="175"/>
      <c r="M51" s="175"/>
      <c r="N51" s="175"/>
      <c r="O51" s="23"/>
      <c r="P51" s="23"/>
      <c r="Q51" s="23"/>
      <c r="R51" s="23"/>
      <c r="S51" s="23"/>
    </row>
    <row r="52" spans="1:19" ht="22.5" customHeight="1" x14ac:dyDescent="0.45">
      <c r="A52" s="23"/>
      <c r="B52" s="23"/>
      <c r="C52" s="180"/>
      <c r="D52" s="175"/>
      <c r="F52" s="175"/>
      <c r="G52" s="175"/>
      <c r="H52" s="175"/>
      <c r="I52" s="175"/>
      <c r="J52" s="175"/>
      <c r="K52" s="175"/>
      <c r="L52" s="175"/>
      <c r="M52" s="175"/>
      <c r="N52" s="175"/>
      <c r="O52" s="23"/>
      <c r="P52" s="23"/>
      <c r="Q52" s="23"/>
      <c r="R52" s="23"/>
      <c r="S52" s="23"/>
    </row>
    <row r="53" spans="1:19" ht="22.5" customHeight="1" x14ac:dyDescent="0.45">
      <c r="A53" s="23"/>
      <c r="B53" s="23"/>
      <c r="C53" s="180"/>
      <c r="D53" s="175"/>
      <c r="F53" s="175"/>
      <c r="G53" s="175"/>
      <c r="H53" s="175"/>
      <c r="I53" s="175"/>
      <c r="J53" s="175"/>
      <c r="K53" s="175"/>
      <c r="L53" s="175"/>
      <c r="M53" s="175"/>
      <c r="N53" s="175"/>
      <c r="O53" s="23"/>
      <c r="P53" s="23"/>
      <c r="Q53" s="23"/>
      <c r="R53" s="23"/>
      <c r="S53" s="23"/>
    </row>
    <row r="54" spans="1:19" ht="26.25" customHeight="1" x14ac:dyDescent="0.45">
      <c r="A54" s="23"/>
      <c r="B54" s="23"/>
      <c r="C54" s="194" t="s">
        <v>402</v>
      </c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23"/>
      <c r="P54" s="23"/>
      <c r="Q54" s="23"/>
      <c r="R54" s="23"/>
      <c r="S54" s="23"/>
    </row>
    <row r="55" spans="1:19" ht="18.75" customHeight="1" x14ac:dyDescent="0.45">
      <c r="A55" s="23"/>
      <c r="B55" s="23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23"/>
      <c r="P55" s="23"/>
      <c r="Q55" s="23"/>
      <c r="R55" s="23"/>
      <c r="S55" s="23"/>
    </row>
    <row r="56" spans="1:19" ht="21.75" customHeight="1" x14ac:dyDescent="0.45">
      <c r="A56" s="23"/>
      <c r="B56" s="23"/>
      <c r="C56" s="180"/>
      <c r="D56" s="175" t="s">
        <v>503</v>
      </c>
      <c r="E56" s="175"/>
      <c r="F56" s="175"/>
      <c r="G56" s="175"/>
      <c r="H56" s="175"/>
      <c r="I56" s="175"/>
      <c r="O56" s="23"/>
      <c r="P56" s="23"/>
      <c r="Q56" s="23"/>
      <c r="R56" s="23"/>
      <c r="S56" s="23"/>
    </row>
    <row r="57" spans="1:19" ht="18.75" customHeight="1" x14ac:dyDescent="0.45">
      <c r="A57" s="23"/>
      <c r="B57" s="23"/>
      <c r="C57" s="180"/>
      <c r="D57" s="175"/>
      <c r="E57" s="175"/>
      <c r="F57" s="175"/>
      <c r="G57" s="175"/>
      <c r="H57" s="175"/>
      <c r="I57" s="175"/>
      <c r="O57" s="23"/>
      <c r="P57" s="23"/>
      <c r="Q57" s="23"/>
      <c r="R57" s="23"/>
      <c r="S57" s="23"/>
    </row>
    <row r="58" spans="1:19" ht="18.75" customHeight="1" x14ac:dyDescent="0.45">
      <c r="A58" s="23"/>
      <c r="B58" s="23"/>
      <c r="C58" s="180"/>
      <c r="E58" s="175" t="s">
        <v>504</v>
      </c>
      <c r="F58" s="175"/>
      <c r="G58" s="175"/>
      <c r="K58" s="542" t="s">
        <v>313</v>
      </c>
      <c r="L58" s="542"/>
      <c r="M58" s="542"/>
      <c r="N58" s="542"/>
      <c r="O58" s="23"/>
      <c r="P58" s="23"/>
      <c r="Q58" s="23"/>
      <c r="R58" s="23"/>
      <c r="S58" s="23"/>
    </row>
    <row r="59" spans="1:19" ht="18.75" customHeight="1" x14ac:dyDescent="0.45">
      <c r="A59" s="23"/>
      <c r="B59" s="23"/>
      <c r="C59" s="180"/>
      <c r="E59" s="175" t="s">
        <v>505</v>
      </c>
      <c r="F59" s="175"/>
      <c r="G59" s="175"/>
      <c r="I59" s="175"/>
      <c r="K59" s="538" t="s">
        <v>512</v>
      </c>
      <c r="L59" s="538"/>
      <c r="M59" s="538"/>
      <c r="N59" s="538"/>
      <c r="O59" s="23"/>
      <c r="P59" s="23"/>
      <c r="Q59" s="23"/>
      <c r="R59" s="23"/>
      <c r="S59" s="23"/>
    </row>
    <row r="60" spans="1:19" ht="18.75" customHeight="1" x14ac:dyDescent="0.45">
      <c r="A60" s="23"/>
      <c r="B60" s="23"/>
      <c r="C60" s="180"/>
      <c r="E60" s="175" t="s">
        <v>506</v>
      </c>
      <c r="F60" s="175"/>
      <c r="G60" s="175"/>
      <c r="I60" s="175"/>
      <c r="K60" s="538" t="s">
        <v>513</v>
      </c>
      <c r="L60" s="538"/>
      <c r="M60" s="538"/>
      <c r="N60" s="538"/>
      <c r="O60" s="23"/>
      <c r="P60" s="23"/>
      <c r="Q60" s="23"/>
      <c r="R60" s="23"/>
      <c r="S60" s="23"/>
    </row>
    <row r="61" spans="1:19" ht="18.75" customHeight="1" x14ac:dyDescent="0.45">
      <c r="A61" s="23"/>
      <c r="B61" s="23"/>
      <c r="C61" s="180"/>
      <c r="E61" s="175" t="s">
        <v>507</v>
      </c>
      <c r="F61" s="175"/>
      <c r="G61" s="175"/>
      <c r="I61" s="175"/>
      <c r="K61" s="538" t="s">
        <v>514</v>
      </c>
      <c r="L61" s="538"/>
      <c r="M61" s="538"/>
      <c r="N61" s="538"/>
      <c r="O61" s="23"/>
      <c r="P61" s="23"/>
      <c r="Q61" s="23"/>
      <c r="R61" s="23"/>
      <c r="S61" s="23"/>
    </row>
    <row r="62" spans="1:19" ht="18.75" customHeight="1" x14ac:dyDescent="0.45">
      <c r="A62" s="23"/>
      <c r="B62" s="23"/>
      <c r="C62" s="180"/>
      <c r="E62" s="175"/>
      <c r="F62" s="175"/>
      <c r="G62" s="175"/>
      <c r="H62" s="190" t="s">
        <v>379</v>
      </c>
      <c r="K62" s="538" t="s">
        <v>515</v>
      </c>
      <c r="L62" s="538"/>
      <c r="M62" s="538"/>
      <c r="N62" s="538"/>
      <c r="O62" s="23"/>
      <c r="P62" s="23"/>
      <c r="Q62" s="23"/>
      <c r="R62" s="23"/>
      <c r="S62" s="23"/>
    </row>
    <row r="63" spans="1:19" ht="18.75" customHeight="1" x14ac:dyDescent="0.45">
      <c r="A63" s="23"/>
      <c r="B63" s="23"/>
      <c r="C63" s="180"/>
      <c r="E63" s="175" t="s">
        <v>508</v>
      </c>
      <c r="F63" s="175"/>
      <c r="G63" s="175"/>
      <c r="I63" s="175"/>
      <c r="K63" s="538" t="s">
        <v>516</v>
      </c>
      <c r="L63" s="538"/>
      <c r="M63" s="538"/>
      <c r="N63" s="538"/>
      <c r="O63" s="23"/>
      <c r="P63" s="23"/>
      <c r="Q63" s="23"/>
      <c r="R63" s="23"/>
      <c r="S63" s="23"/>
    </row>
    <row r="64" spans="1:19" ht="18.75" customHeight="1" x14ac:dyDescent="0.45">
      <c r="A64" s="23"/>
      <c r="B64" s="23"/>
      <c r="C64" s="180"/>
      <c r="E64" s="175"/>
      <c r="F64" s="175"/>
      <c r="G64" s="175"/>
      <c r="I64" s="175"/>
      <c r="K64" s="538" t="s">
        <v>517</v>
      </c>
      <c r="L64" s="538"/>
      <c r="M64" s="538"/>
      <c r="N64" s="538"/>
      <c r="O64" s="23"/>
      <c r="P64" s="23"/>
      <c r="Q64" s="23"/>
      <c r="R64" s="23"/>
      <c r="S64" s="23"/>
    </row>
    <row r="65" spans="1:19" ht="18.75" customHeight="1" x14ac:dyDescent="0.45">
      <c r="A65" s="23"/>
      <c r="B65" s="23"/>
      <c r="C65" s="180"/>
      <c r="E65" s="175" t="s">
        <v>509</v>
      </c>
      <c r="F65" s="175"/>
      <c r="G65" s="175"/>
      <c r="I65" s="175"/>
      <c r="K65" s="538" t="s">
        <v>518</v>
      </c>
      <c r="L65" s="538"/>
      <c r="M65" s="538"/>
      <c r="N65" s="538"/>
      <c r="O65" s="23"/>
      <c r="P65" s="23"/>
      <c r="Q65" s="23"/>
      <c r="R65" s="23"/>
      <c r="S65" s="23"/>
    </row>
    <row r="66" spans="1:19" ht="18.75" customHeight="1" x14ac:dyDescent="0.45">
      <c r="A66" s="23"/>
      <c r="B66" s="23"/>
      <c r="C66" s="180"/>
      <c r="E66" s="175" t="s">
        <v>510</v>
      </c>
      <c r="F66" s="175"/>
      <c r="G66" s="175"/>
      <c r="I66" s="175"/>
      <c r="K66" s="538" t="s">
        <v>519</v>
      </c>
      <c r="L66" s="538"/>
      <c r="M66" s="538"/>
      <c r="N66" s="538"/>
      <c r="O66" s="23"/>
      <c r="P66" s="23"/>
      <c r="Q66" s="23"/>
      <c r="R66" s="23"/>
      <c r="S66" s="23"/>
    </row>
    <row r="67" spans="1:19" ht="18.75" customHeight="1" x14ac:dyDescent="0.45">
      <c r="A67" s="23"/>
      <c r="B67" s="23"/>
      <c r="C67" s="180"/>
      <c r="E67" s="175" t="s">
        <v>511</v>
      </c>
      <c r="F67" s="175"/>
      <c r="G67" s="175"/>
      <c r="I67" s="175"/>
      <c r="K67" s="192" t="s">
        <v>520</v>
      </c>
      <c r="O67" s="23"/>
      <c r="P67" s="23"/>
      <c r="Q67" s="23"/>
      <c r="R67" s="23"/>
      <c r="S67" s="23"/>
    </row>
    <row r="68" spans="1:19" ht="18.75" customHeight="1" x14ac:dyDescent="0.45">
      <c r="A68" s="23"/>
      <c r="B68" s="23"/>
      <c r="C68" s="180"/>
      <c r="E68" s="175"/>
      <c r="F68" s="175"/>
      <c r="G68" s="175"/>
      <c r="I68" s="175"/>
      <c r="O68" s="23"/>
      <c r="P68" s="23"/>
      <c r="Q68" s="23"/>
      <c r="R68" s="23"/>
      <c r="S68" s="23"/>
    </row>
    <row r="69" spans="1:19" ht="18.75" customHeight="1" x14ac:dyDescent="0.45">
      <c r="A69" s="23"/>
      <c r="B69" s="23"/>
      <c r="C69" s="180"/>
      <c r="E69" s="175" t="s">
        <v>417</v>
      </c>
      <c r="F69" s="175"/>
      <c r="G69" s="175"/>
      <c r="I69" s="175"/>
      <c r="O69" s="23"/>
      <c r="P69" s="23"/>
      <c r="Q69" s="23"/>
      <c r="R69" s="23"/>
      <c r="S69" s="23"/>
    </row>
    <row r="70" spans="1:19" ht="18.75" customHeight="1" x14ac:dyDescent="0.45">
      <c r="A70" s="23"/>
      <c r="B70" s="23"/>
      <c r="C70" s="180"/>
      <c r="E70" s="175"/>
      <c r="F70" s="175"/>
      <c r="G70" s="175"/>
      <c r="I70" s="175"/>
      <c r="O70" s="23"/>
      <c r="P70" s="23"/>
      <c r="Q70" s="23"/>
      <c r="R70" s="23"/>
      <c r="S70" s="23"/>
    </row>
    <row r="71" spans="1:19" ht="18.75" customHeight="1" x14ac:dyDescent="0.45">
      <c r="A71" s="23"/>
      <c r="B71" s="23"/>
      <c r="C71" s="194" t="s">
        <v>403</v>
      </c>
      <c r="D71" s="23"/>
      <c r="E71" s="184"/>
      <c r="F71" s="184"/>
      <c r="G71" s="184"/>
      <c r="H71" s="23"/>
      <c r="I71" s="184"/>
      <c r="J71" s="23"/>
      <c r="K71" s="23"/>
      <c r="L71" s="23"/>
      <c r="M71" s="23"/>
      <c r="N71" s="23"/>
      <c r="O71" s="23"/>
      <c r="P71" s="23"/>
      <c r="Q71" s="23"/>
      <c r="R71" s="23"/>
      <c r="S71" s="23"/>
    </row>
    <row r="72" spans="1:19" ht="12" customHeight="1" x14ac:dyDescent="0.45">
      <c r="A72" s="23"/>
      <c r="B72" s="23"/>
      <c r="C72" s="180"/>
      <c r="E72" s="175"/>
      <c r="F72" s="175"/>
      <c r="G72" s="175"/>
      <c r="I72" s="175"/>
      <c r="O72" s="23"/>
      <c r="P72" s="23"/>
      <c r="Q72" s="23"/>
      <c r="R72" s="23"/>
      <c r="S72" s="23"/>
    </row>
    <row r="73" spans="1:19" ht="19.5" customHeight="1" x14ac:dyDescent="0.45">
      <c r="A73" s="23"/>
      <c r="B73" s="23"/>
      <c r="C73" s="180"/>
      <c r="D73" s="84" t="s">
        <v>404</v>
      </c>
      <c r="E73" s="175"/>
      <c r="F73" s="175"/>
      <c r="G73" s="175"/>
      <c r="I73" s="175"/>
      <c r="O73" s="23"/>
      <c r="P73" s="23"/>
      <c r="Q73" s="23"/>
      <c r="R73" s="23"/>
      <c r="S73" s="23"/>
    </row>
    <row r="74" spans="1:19" ht="19.5" customHeight="1" x14ac:dyDescent="0.45">
      <c r="A74" s="23"/>
      <c r="B74" s="23"/>
      <c r="C74" s="180" t="s">
        <v>405</v>
      </c>
      <c r="E74" s="175"/>
      <c r="F74" s="175"/>
      <c r="G74" s="175"/>
      <c r="I74" s="175"/>
      <c r="O74" s="23"/>
      <c r="P74" s="23"/>
      <c r="Q74" s="23"/>
      <c r="R74" s="23"/>
      <c r="S74" s="23"/>
    </row>
    <row r="75" spans="1:19" ht="19.5" customHeight="1" x14ac:dyDescent="0.45">
      <c r="A75" s="23"/>
      <c r="B75" s="23"/>
      <c r="C75" s="180" t="s">
        <v>406</v>
      </c>
      <c r="E75" s="175"/>
      <c r="F75" s="175"/>
      <c r="J75" s="543" t="s">
        <v>623</v>
      </c>
      <c r="K75" s="543"/>
      <c r="L75" s="543"/>
      <c r="M75" s="543"/>
      <c r="N75" s="180"/>
      <c r="O75" s="23"/>
      <c r="P75" s="23"/>
      <c r="Q75" s="23"/>
      <c r="R75" s="23"/>
      <c r="S75" s="23"/>
    </row>
    <row r="76" spans="1:19" ht="19.5" customHeight="1" x14ac:dyDescent="0.45">
      <c r="A76" s="23"/>
      <c r="B76" s="23"/>
      <c r="C76" s="180"/>
      <c r="G76" s="455"/>
      <c r="H76" s="455"/>
      <c r="I76" s="454" t="s">
        <v>407</v>
      </c>
      <c r="J76" s="543" t="s">
        <v>624</v>
      </c>
      <c r="K76" s="543"/>
      <c r="L76" s="543"/>
      <c r="M76" s="543"/>
      <c r="N76" s="543"/>
      <c r="O76" s="23"/>
      <c r="P76" s="23"/>
      <c r="Q76" s="23"/>
      <c r="R76" s="23"/>
      <c r="S76" s="23"/>
    </row>
    <row r="77" spans="1:19" ht="21" customHeight="1" x14ac:dyDescent="0.45">
      <c r="A77" s="23"/>
      <c r="B77" s="23"/>
      <c r="C77" s="180"/>
      <c r="D77" s="84" t="s">
        <v>408</v>
      </c>
      <c r="F77" s="180"/>
      <c r="O77" s="23"/>
      <c r="P77" s="23"/>
      <c r="Q77" s="23"/>
      <c r="R77" s="23"/>
      <c r="S77" s="23"/>
    </row>
    <row r="78" spans="1:19" ht="21" customHeight="1" x14ac:dyDescent="0.45">
      <c r="A78" s="23"/>
      <c r="B78" s="23"/>
      <c r="C78" s="180" t="s">
        <v>409</v>
      </c>
      <c r="F78" s="180"/>
      <c r="O78" s="23"/>
      <c r="P78" s="23"/>
      <c r="Q78" s="23"/>
      <c r="R78" s="23"/>
      <c r="S78" s="23"/>
    </row>
    <row r="79" spans="1:19" ht="21" customHeight="1" x14ac:dyDescent="0.45">
      <c r="A79" s="23"/>
      <c r="B79" s="23"/>
      <c r="C79" s="180"/>
      <c r="F79" s="180"/>
      <c r="O79" s="23"/>
      <c r="P79" s="23"/>
      <c r="Q79" s="23"/>
      <c r="R79" s="23"/>
      <c r="S79" s="23"/>
    </row>
    <row r="80" spans="1:19" ht="21" customHeight="1" x14ac:dyDescent="0.45">
      <c r="A80" s="23"/>
      <c r="B80" s="23"/>
      <c r="C80" s="537" t="s">
        <v>410</v>
      </c>
      <c r="D80" s="537"/>
      <c r="E80" s="537"/>
      <c r="F80" s="537"/>
      <c r="G80" s="537"/>
      <c r="H80" s="537"/>
      <c r="I80" s="537"/>
      <c r="J80" s="537"/>
      <c r="K80" s="537"/>
      <c r="L80" s="537"/>
      <c r="M80" s="537"/>
      <c r="N80" s="537"/>
      <c r="O80" s="23"/>
      <c r="P80" s="23"/>
      <c r="Q80" s="23"/>
      <c r="R80" s="23"/>
      <c r="S80" s="23"/>
    </row>
    <row r="81" spans="1:19" ht="18.75" customHeight="1" x14ac:dyDescent="0.4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1:19" s="16" customFormat="1" ht="18.75" customHeight="1" x14ac:dyDescent="0.4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1:19" s="16" customFormat="1" ht="18.75" customHeight="1" x14ac:dyDescent="0.4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1:19" s="16" customFormat="1" ht="18.75" customHeight="1" x14ac:dyDescent="0.4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1:19" s="16" customFormat="1" ht="18.75" customHeight="1" x14ac:dyDescent="0.4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1:19" s="16" customFormat="1" ht="18.75" customHeight="1" x14ac:dyDescent="0.4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1:19" s="16" customFormat="1" ht="18.75" customHeight="1" x14ac:dyDescent="0.4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1:19" ht="20.25" customHeight="1" x14ac:dyDescent="0.4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19" ht="20.25" customHeight="1" x14ac:dyDescent="0.4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1:19" ht="20.25" customHeight="1" x14ac:dyDescent="0.45"/>
    <row r="91" spans="1:19" ht="20.25" customHeight="1" x14ac:dyDescent="0.45"/>
    <row r="92" spans="1:19" ht="20.25" customHeight="1" x14ac:dyDescent="0.45"/>
    <row r="93" spans="1:19" ht="20.25" customHeight="1" x14ac:dyDescent="0.45"/>
  </sheetData>
  <sheetProtection password="DBF3" sheet="1" objects="1" scenarios="1" selectLockedCells="1"/>
  <mergeCells count="15">
    <mergeCell ref="C80:N80"/>
    <mergeCell ref="K66:N66"/>
    <mergeCell ref="C2:N2"/>
    <mergeCell ref="F31:N31"/>
    <mergeCell ref="F32:N32"/>
    <mergeCell ref="K58:N58"/>
    <mergeCell ref="K59:N59"/>
    <mergeCell ref="K63:N63"/>
    <mergeCell ref="K60:N60"/>
    <mergeCell ref="K61:N61"/>
    <mergeCell ref="K62:N62"/>
    <mergeCell ref="K64:N64"/>
    <mergeCell ref="K65:N65"/>
    <mergeCell ref="J75:M75"/>
    <mergeCell ref="J76:N76"/>
  </mergeCells>
  <hyperlinks>
    <hyperlink ref="K59" location="ปก!A1" display="ปก ปพ.5"/>
    <hyperlink ref="K60" location="เวลาเรียน!A1" display="บันทึกเวลาเรียน"/>
    <hyperlink ref="K61" location="คะแนน1!A1" display="บันทึกคะแนนภาคเรียนที่ 1"/>
    <hyperlink ref="K62" location="คะแนน2!A1" display="บันทึกคะแนนภาคเรียนที่ 2"/>
    <hyperlink ref="K65" location="ตัวชีวัด!A1" display="บันทึกตัวชี้วัด/ผลการเรียนรู้"/>
    <hyperlink ref="K63" location="คุณลักษณะรายข้อ!A1" display="ผลประเมินคุณลักษณะฯ รายข้อ"/>
    <hyperlink ref="K64" location="คิดวิเคราะห์รายข้อ!A1" display="ผลประเมินอ่านคิดวิเคราะห์ รายข้อ"/>
    <hyperlink ref="K66" location="คำอธิบาย!A1" display="คำอธิบายการใช้แบบบันทึกผลการเรียน"/>
    <hyperlink ref="J76" r:id="rId1"/>
    <hyperlink ref="J75" r:id="rId2"/>
  </hyperlinks>
  <pageMargins left="0.51181102362204722" right="0.31496062992125984" top="0.55118110236220474" bottom="0.35433070866141736" header="0.31496062992125984" footer="0.31496062992125984"/>
  <pageSetup paperSize="9" orientation="portrait" blackAndWhite="1" verticalDpi="0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C46"/>
  <sheetViews>
    <sheetView showGridLines="0" showRowColHeaders="0" topLeftCell="A22" zoomScale="110" zoomScaleNormal="110" workbookViewId="0">
      <selection activeCell="O3" sqref="O3"/>
    </sheetView>
  </sheetViews>
  <sheetFormatPr defaultRowHeight="22.5" x14ac:dyDescent="0.45"/>
  <cols>
    <col min="1" max="1" width="9.28515625" style="408" customWidth="1"/>
    <col min="2" max="9" width="9.140625" style="408"/>
    <col min="10" max="10" width="8" style="408" customWidth="1"/>
    <col min="11" max="11" width="7.140625" style="408" customWidth="1"/>
    <col min="12" max="12" width="5.7109375" style="408" customWidth="1"/>
    <col min="13" max="13" width="7.85546875" style="408" customWidth="1"/>
    <col min="14" max="16" width="9.140625" style="408"/>
    <col min="17" max="17" width="22.28515625" style="408" customWidth="1"/>
    <col min="18" max="27" width="11.85546875" style="408" customWidth="1"/>
    <col min="28" max="16384" width="9.140625" style="408"/>
  </cols>
  <sheetData>
    <row r="1" spans="2:29" ht="40.5" customHeight="1" x14ac:dyDescent="0.45"/>
    <row r="2" spans="2:29" ht="18.75" customHeight="1" x14ac:dyDescent="0.45">
      <c r="B2" s="768" t="str">
        <f>"แผนภูมิแสดงผลสัมฤทธิ์ทางการเรียน  ปีการศึกษา  "&amp;Home!F5</f>
        <v>แผนภูมิแสดงผลสัมฤทธิ์ทางการเรียน  ปีการศึกษา  2561</v>
      </c>
      <c r="C2" s="768"/>
      <c r="D2" s="768"/>
      <c r="E2" s="768"/>
      <c r="F2" s="768"/>
      <c r="G2" s="768"/>
      <c r="H2" s="768"/>
      <c r="I2" s="768"/>
      <c r="J2" s="768"/>
      <c r="K2" s="768"/>
      <c r="L2" s="768"/>
      <c r="M2" s="768"/>
    </row>
    <row r="3" spans="2:29" ht="18.75" customHeight="1" x14ac:dyDescent="0.45">
      <c r="B3" s="770" t="str">
        <f>"  โรงเรียน"&amp;Home!C3&amp;"  "&amp;Home!C4</f>
        <v xml:space="preserve">  โรงเรียนหนองผือเทพนิมิต  สำนักงานเขตพื้นที่การศึกษาประถมศึกษาสกลนคร เขต ๑</v>
      </c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</row>
    <row r="4" spans="2:29" ht="18.75" customHeight="1" x14ac:dyDescent="0.45">
      <c r="B4" s="769" t="str">
        <f>"วิชา"&amp;Home!C11&amp;"   ชั้น"&amp;Home!C9</f>
        <v>วิชาคอมพิวเตอร์   ชั้นประถมศึกษาปีที่ 1</v>
      </c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</row>
    <row r="5" spans="2:29" ht="26.25" customHeight="1" x14ac:dyDescent="0.45">
      <c r="B5" s="410"/>
      <c r="C5" s="411" t="s">
        <v>570</v>
      </c>
      <c r="D5" s="410"/>
      <c r="E5" s="410"/>
      <c r="F5" s="410"/>
      <c r="G5" s="410"/>
      <c r="H5" s="410"/>
      <c r="I5" s="410"/>
      <c r="J5" s="410"/>
      <c r="K5" s="410"/>
      <c r="L5" s="410"/>
      <c r="M5" s="410"/>
      <c r="P5" s="412"/>
      <c r="Q5" s="412"/>
      <c r="R5" s="412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2"/>
    </row>
    <row r="6" spans="2:29" ht="18.75" customHeight="1" x14ac:dyDescent="0.45">
      <c r="B6" s="409"/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409"/>
      <c r="P6" s="412"/>
      <c r="Q6" s="412"/>
      <c r="R6" s="413" t="str">
        <f>ปก!O13</f>
        <v>ไม่ผ่าน</v>
      </c>
      <c r="S6" s="413" t="str">
        <f>ปก!M13</f>
        <v>ผ่าน</v>
      </c>
      <c r="T6" s="413">
        <f>ปก!L13</f>
        <v>0</v>
      </c>
      <c r="U6" s="413">
        <f>ปก!K13</f>
        <v>1</v>
      </c>
      <c r="V6" s="413">
        <f>ปก!J13</f>
        <v>1.5</v>
      </c>
      <c r="W6" s="413">
        <f>ปก!I13</f>
        <v>2</v>
      </c>
      <c r="X6" s="413">
        <f>ปก!H13</f>
        <v>2.5</v>
      </c>
      <c r="Y6" s="413">
        <f>ปก!G13</f>
        <v>3</v>
      </c>
      <c r="Z6" s="413">
        <f>ปก!F13</f>
        <v>3.5</v>
      </c>
      <c r="AA6" s="413">
        <f>ปก!E13</f>
        <v>4</v>
      </c>
      <c r="AB6" s="412"/>
      <c r="AC6" s="412"/>
    </row>
    <row r="7" spans="2:29" ht="18.75" customHeight="1" x14ac:dyDescent="0.45"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09"/>
      <c r="P7" s="412"/>
      <c r="Q7" s="412" t="str">
        <f>"วิชา"&amp;Home!C11</f>
        <v>วิชาคอมพิวเตอร์</v>
      </c>
      <c r="R7" s="413" t="str">
        <f>ปก!O14</f>
        <v>-</v>
      </c>
      <c r="S7" s="413" t="str">
        <f>ปก!M14</f>
        <v>-</v>
      </c>
      <c r="T7" s="413" t="str">
        <f>ปก!L14</f>
        <v>-</v>
      </c>
      <c r="U7" s="413" t="str">
        <f>ปก!K14</f>
        <v>-</v>
      </c>
      <c r="V7" s="413" t="str">
        <f>ปก!J14</f>
        <v>-</v>
      </c>
      <c r="W7" s="413" t="str">
        <f>ปก!I14</f>
        <v>-</v>
      </c>
      <c r="X7" s="413" t="str">
        <f>ปก!H14</f>
        <v>-</v>
      </c>
      <c r="Y7" s="413" t="str">
        <f>ปก!G14</f>
        <v>-</v>
      </c>
      <c r="Z7" s="413" t="str">
        <f>ปก!F14</f>
        <v>-</v>
      </c>
      <c r="AA7" s="413" t="str">
        <f>ปก!E14</f>
        <v>-</v>
      </c>
      <c r="AB7" s="412"/>
      <c r="AC7" s="412"/>
    </row>
    <row r="8" spans="2:29" ht="18.75" customHeight="1" x14ac:dyDescent="0.45">
      <c r="B8" s="409"/>
      <c r="C8" s="409"/>
      <c r="D8" s="409"/>
      <c r="E8" s="409"/>
      <c r="F8" s="409"/>
      <c r="G8" s="409"/>
      <c r="H8" s="409"/>
      <c r="I8" s="409"/>
      <c r="J8" s="409"/>
      <c r="K8" s="409"/>
      <c r="L8" s="409"/>
      <c r="M8" s="409"/>
      <c r="P8" s="412"/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2"/>
    </row>
    <row r="9" spans="2:29" ht="18.75" customHeight="1" x14ac:dyDescent="0.45">
      <c r="B9" s="409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</row>
    <row r="10" spans="2:29" ht="18.75" customHeight="1" x14ac:dyDescent="0.45">
      <c r="B10" s="409"/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P10" s="412"/>
      <c r="Q10" s="412"/>
      <c r="R10" s="412" t="s">
        <v>560</v>
      </c>
      <c r="S10" s="412"/>
      <c r="T10" s="412"/>
      <c r="U10" s="412"/>
      <c r="V10" s="412"/>
      <c r="W10" s="412"/>
      <c r="AA10" s="412"/>
      <c r="AB10" s="412"/>
      <c r="AC10" s="412"/>
    </row>
    <row r="11" spans="2:29" ht="18.75" customHeight="1" x14ac:dyDescent="0.45">
      <c r="B11" s="409"/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P11" s="412"/>
      <c r="Q11" s="412"/>
      <c r="R11" s="413" t="s">
        <v>568</v>
      </c>
      <c r="S11" s="413" t="s">
        <v>567</v>
      </c>
      <c r="T11" s="413" t="s">
        <v>566</v>
      </c>
      <c r="U11" s="413" t="s">
        <v>565</v>
      </c>
      <c r="V11" s="412"/>
      <c r="W11" s="412"/>
      <c r="X11" s="412"/>
      <c r="Y11" s="412"/>
      <c r="Z11" s="412"/>
      <c r="AA11" s="412"/>
      <c r="AB11" s="412"/>
      <c r="AC11" s="412"/>
    </row>
    <row r="12" spans="2:29" ht="18.75" customHeight="1" x14ac:dyDescent="0.45">
      <c r="B12" s="409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P12" s="412"/>
      <c r="Q12" s="412" t="s">
        <v>561</v>
      </c>
      <c r="R12" s="413" t="str">
        <f>ปก!H19</f>
        <v>-</v>
      </c>
      <c r="S12" s="413" t="str">
        <f>ปก!F19</f>
        <v>-</v>
      </c>
      <c r="T12" s="413" t="str">
        <f>ปก!D19</f>
        <v>-</v>
      </c>
      <c r="U12" s="413" t="str">
        <f>ปก!B19</f>
        <v>-</v>
      </c>
      <c r="V12" s="412"/>
      <c r="W12" s="412"/>
      <c r="X12" s="412"/>
      <c r="Y12" s="412"/>
      <c r="Z12" s="412"/>
      <c r="AA12" s="412"/>
      <c r="AB12" s="412"/>
      <c r="AC12" s="412"/>
    </row>
    <row r="13" spans="2:29" ht="18.75" customHeight="1" x14ac:dyDescent="0.45">
      <c r="B13" s="409"/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P13" s="412"/>
      <c r="Q13" s="412" t="s">
        <v>562</v>
      </c>
      <c r="R13" s="413" t="str">
        <f>ปก!Q19</f>
        <v>-</v>
      </c>
      <c r="S13" s="413" t="str">
        <f>ปก!O19</f>
        <v>-</v>
      </c>
      <c r="T13" s="413" t="str">
        <f>ปก!M19</f>
        <v>-</v>
      </c>
      <c r="U13" s="413" t="str">
        <f>ปก!K19</f>
        <v>-</v>
      </c>
      <c r="V13" s="412"/>
      <c r="W13" s="412"/>
      <c r="X13" s="412"/>
      <c r="Y13" s="412"/>
      <c r="Z13" s="412"/>
      <c r="AA13" s="412"/>
      <c r="AB13" s="412"/>
      <c r="AC13" s="412"/>
    </row>
    <row r="14" spans="2:29" ht="18.75" customHeight="1" x14ac:dyDescent="0.45">
      <c r="B14" s="409"/>
      <c r="C14" s="409"/>
      <c r="D14" s="409"/>
      <c r="E14" s="409"/>
      <c r="F14" s="409"/>
      <c r="G14" s="409"/>
      <c r="H14" s="409"/>
      <c r="I14" s="409"/>
      <c r="J14" s="409"/>
      <c r="K14" s="409"/>
      <c r="L14" s="409"/>
      <c r="M14" s="409"/>
      <c r="P14" s="412"/>
      <c r="Q14" s="412"/>
      <c r="R14" s="412"/>
      <c r="S14" s="412"/>
      <c r="T14" s="412"/>
      <c r="U14" s="412"/>
      <c r="V14" s="412"/>
      <c r="W14" s="412"/>
      <c r="X14" s="412"/>
      <c r="Y14" s="412"/>
      <c r="Z14" s="412"/>
      <c r="AA14" s="412"/>
      <c r="AB14" s="412"/>
      <c r="AC14" s="412"/>
    </row>
    <row r="15" spans="2:29" ht="18.75" customHeight="1" x14ac:dyDescent="0.45">
      <c r="B15" s="409"/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P15" s="412"/>
      <c r="Q15" s="412"/>
      <c r="R15" s="412" t="s">
        <v>563</v>
      </c>
      <c r="S15" s="412"/>
      <c r="T15" s="412"/>
      <c r="U15" s="412"/>
      <c r="V15" s="412"/>
      <c r="W15" s="412"/>
      <c r="X15" s="412"/>
      <c r="Y15" s="412"/>
      <c r="Z15" s="412"/>
      <c r="AA15" s="412"/>
      <c r="AB15" s="412"/>
      <c r="AC15" s="412"/>
    </row>
    <row r="16" spans="2:29" ht="18.75" customHeight="1" x14ac:dyDescent="0.45">
      <c r="B16" s="409"/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P16" s="412"/>
      <c r="Q16" s="412"/>
      <c r="R16" s="412" t="s">
        <v>525</v>
      </c>
      <c r="S16" s="412" t="s">
        <v>526</v>
      </c>
      <c r="T16" s="412" t="s">
        <v>564</v>
      </c>
      <c r="U16" s="412"/>
      <c r="V16" s="412"/>
      <c r="W16" s="412"/>
      <c r="X16" s="412"/>
      <c r="Y16" s="412"/>
      <c r="Z16" s="412"/>
      <c r="AA16" s="412"/>
      <c r="AB16" s="412"/>
      <c r="AC16" s="412"/>
    </row>
    <row r="17" spans="2:29" ht="18.75" customHeight="1" x14ac:dyDescent="0.45">
      <c r="B17" s="409"/>
      <c r="C17" s="409"/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P17" s="412"/>
      <c r="Q17" s="412" t="s">
        <v>563</v>
      </c>
      <c r="R17" s="414" t="e">
        <f>AVERAGE(รายงาน1!E7:E56)</f>
        <v>#DIV/0!</v>
      </c>
      <c r="S17" s="415" t="e">
        <f>AVERAGE(รายงาน1!F7:F56)</f>
        <v>#DIV/0!</v>
      </c>
      <c r="T17" s="415" t="e">
        <f>AVERAGE(รายงาน1!G7:G56)</f>
        <v>#DIV/0!</v>
      </c>
      <c r="U17" s="412"/>
      <c r="V17" s="412"/>
      <c r="W17" s="412"/>
      <c r="X17" s="412"/>
      <c r="Y17" s="412"/>
      <c r="Z17" s="412"/>
      <c r="AA17" s="412"/>
      <c r="AB17" s="412"/>
      <c r="AC17" s="412"/>
    </row>
    <row r="18" spans="2:29" ht="11.25" customHeight="1" x14ac:dyDescent="0.45"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12"/>
      <c r="AA18" s="412"/>
      <c r="AB18" s="412"/>
      <c r="AC18" s="412"/>
    </row>
    <row r="19" spans="2:29" ht="16.5" customHeight="1" x14ac:dyDescent="0.45">
      <c r="B19" s="409"/>
      <c r="C19" s="409" t="s">
        <v>560</v>
      </c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P19" s="412"/>
      <c r="Q19" s="412"/>
      <c r="R19" s="412"/>
      <c r="S19" s="412"/>
      <c r="T19" s="412"/>
      <c r="U19" s="412"/>
      <c r="V19" s="412"/>
      <c r="W19" s="412"/>
      <c r="X19" s="412"/>
      <c r="Y19" s="412"/>
      <c r="Z19" s="412"/>
      <c r="AA19" s="412"/>
      <c r="AB19" s="412"/>
      <c r="AC19" s="412"/>
    </row>
    <row r="20" spans="2:29" ht="18.75" customHeight="1" x14ac:dyDescent="0.45"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P20" s="412"/>
      <c r="Q20" s="412"/>
      <c r="R20" s="412"/>
      <c r="S20" s="412"/>
      <c r="T20" s="412"/>
      <c r="U20" s="412"/>
      <c r="V20" s="412"/>
      <c r="W20" s="412"/>
      <c r="X20" s="412"/>
      <c r="Y20" s="412"/>
      <c r="Z20" s="412"/>
      <c r="AA20" s="412"/>
      <c r="AB20" s="412"/>
      <c r="AC20" s="412"/>
    </row>
    <row r="21" spans="2:29" ht="18.75" customHeight="1" x14ac:dyDescent="0.45"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P21" s="412"/>
      <c r="Q21" s="412"/>
      <c r="R21" s="412"/>
      <c r="S21" s="412"/>
      <c r="T21" s="412"/>
      <c r="U21" s="412"/>
      <c r="V21" s="412"/>
      <c r="W21" s="412"/>
      <c r="X21" s="412"/>
      <c r="Y21" s="412"/>
      <c r="Z21" s="412"/>
      <c r="AA21" s="412"/>
      <c r="AB21" s="412"/>
      <c r="AC21" s="412"/>
    </row>
    <row r="22" spans="2:29" ht="18.75" customHeight="1" x14ac:dyDescent="0.45">
      <c r="B22" s="409"/>
      <c r="C22" s="409"/>
      <c r="D22" s="409"/>
      <c r="E22" s="409"/>
      <c r="F22" s="409"/>
      <c r="G22" s="409"/>
      <c r="H22" s="409"/>
      <c r="I22" s="409"/>
      <c r="J22" s="409"/>
      <c r="K22" s="409"/>
      <c r="L22" s="409"/>
      <c r="M22" s="409"/>
      <c r="P22" s="412"/>
      <c r="Q22" s="412"/>
      <c r="R22" s="412"/>
      <c r="S22" s="412"/>
      <c r="T22" s="412"/>
      <c r="U22" s="412"/>
      <c r="V22" s="412"/>
      <c r="W22" s="412"/>
      <c r="X22" s="412"/>
      <c r="Y22" s="412"/>
      <c r="Z22" s="412"/>
      <c r="AA22" s="412"/>
      <c r="AB22" s="412"/>
      <c r="AC22" s="412"/>
    </row>
    <row r="23" spans="2:29" ht="18.75" customHeight="1" x14ac:dyDescent="0.45"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</row>
    <row r="24" spans="2:29" ht="18.75" customHeight="1" x14ac:dyDescent="0.45"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</row>
    <row r="25" spans="2:29" ht="18.75" customHeight="1" x14ac:dyDescent="0.45">
      <c r="B25" s="409"/>
      <c r="C25" s="409"/>
      <c r="D25" s="409"/>
      <c r="E25" s="409"/>
      <c r="F25" s="409"/>
      <c r="G25" s="409"/>
      <c r="H25" s="409"/>
      <c r="I25" s="409"/>
      <c r="J25" s="409"/>
      <c r="K25" s="409"/>
      <c r="L25" s="409"/>
      <c r="M25" s="409"/>
    </row>
    <row r="26" spans="2:29" ht="18.75" customHeight="1" x14ac:dyDescent="0.45">
      <c r="B26" s="409"/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M26" s="409"/>
    </row>
    <row r="27" spans="2:29" ht="18.75" customHeight="1" x14ac:dyDescent="0.45">
      <c r="B27" s="409"/>
      <c r="C27" s="409"/>
      <c r="D27" s="409"/>
      <c r="E27" s="409"/>
      <c r="F27" s="409"/>
      <c r="G27" s="409"/>
      <c r="H27" s="409"/>
      <c r="I27" s="409"/>
      <c r="J27" s="409"/>
      <c r="K27" s="409"/>
      <c r="L27" s="409"/>
      <c r="M27" s="409"/>
    </row>
    <row r="28" spans="2:29" ht="18.75" customHeight="1" x14ac:dyDescent="0.45">
      <c r="B28" s="409"/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</row>
    <row r="29" spans="2:29" ht="18.75" customHeight="1" x14ac:dyDescent="0.45"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</row>
    <row r="30" spans="2:29" ht="18.75" customHeight="1" x14ac:dyDescent="0.45">
      <c r="B30" s="409"/>
      <c r="C30" s="409"/>
      <c r="D30" s="409"/>
      <c r="E30" s="409"/>
      <c r="F30" s="409"/>
      <c r="G30" s="409"/>
      <c r="H30" s="409"/>
      <c r="I30" s="409"/>
      <c r="J30" s="409"/>
      <c r="K30" s="409"/>
      <c r="L30" s="409"/>
      <c r="M30" s="409"/>
    </row>
    <row r="31" spans="2:29" ht="18.75" customHeight="1" x14ac:dyDescent="0.45">
      <c r="B31" s="409"/>
      <c r="C31" s="409"/>
      <c r="D31" s="409"/>
      <c r="E31" s="409"/>
      <c r="F31" s="409"/>
      <c r="G31" s="409"/>
      <c r="H31" s="409"/>
      <c r="I31" s="409"/>
      <c r="J31" s="409"/>
      <c r="K31" s="409"/>
      <c r="L31" s="409"/>
      <c r="M31" s="409"/>
    </row>
    <row r="32" spans="2:29" ht="6" customHeight="1" x14ac:dyDescent="0.45">
      <c r="B32" s="409"/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</row>
    <row r="33" spans="2:13" ht="18.75" customHeight="1" x14ac:dyDescent="0.45">
      <c r="B33" s="409"/>
      <c r="C33" s="409" t="s">
        <v>569</v>
      </c>
      <c r="D33" s="409"/>
      <c r="E33" s="409"/>
      <c r="F33" s="409"/>
      <c r="G33" s="409"/>
      <c r="H33" s="409"/>
      <c r="I33" s="409"/>
      <c r="J33" s="409"/>
      <c r="K33" s="409"/>
      <c r="L33" s="409"/>
      <c r="M33" s="409"/>
    </row>
    <row r="34" spans="2:13" ht="18.75" customHeight="1" x14ac:dyDescent="0.45">
      <c r="B34" s="409"/>
      <c r="C34" s="409"/>
      <c r="D34" s="409"/>
      <c r="E34" s="409"/>
      <c r="F34" s="409"/>
      <c r="G34" s="409"/>
      <c r="H34" s="409"/>
      <c r="I34" s="409"/>
      <c r="J34" s="409"/>
      <c r="K34" s="409"/>
      <c r="L34" s="409"/>
      <c r="M34" s="409"/>
    </row>
    <row r="35" spans="2:13" ht="18.75" customHeight="1" x14ac:dyDescent="0.45">
      <c r="B35" s="409"/>
      <c r="C35" s="409"/>
      <c r="D35" s="409"/>
      <c r="E35" s="409"/>
      <c r="F35" s="409"/>
      <c r="G35" s="409"/>
      <c r="H35" s="409"/>
      <c r="I35" s="409"/>
      <c r="J35" s="409"/>
      <c r="K35" s="409"/>
      <c r="L35" s="409"/>
      <c r="M35" s="409"/>
    </row>
    <row r="36" spans="2:13" ht="18.75" customHeight="1" x14ac:dyDescent="0.45">
      <c r="B36" s="409"/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</row>
    <row r="37" spans="2:13" ht="18.75" customHeight="1" x14ac:dyDescent="0.45"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</row>
    <row r="38" spans="2:13" x14ac:dyDescent="0.45">
      <c r="B38" s="409"/>
      <c r="C38" s="409"/>
      <c r="D38" s="409"/>
      <c r="E38" s="409"/>
      <c r="F38" s="409"/>
      <c r="G38" s="409"/>
      <c r="H38" s="409"/>
      <c r="I38" s="409"/>
      <c r="J38" s="409"/>
      <c r="K38" s="409"/>
      <c r="L38" s="409"/>
      <c r="M38" s="409"/>
    </row>
    <row r="39" spans="2:13" x14ac:dyDescent="0.45">
      <c r="B39" s="409"/>
      <c r="C39" s="409"/>
      <c r="D39" s="409"/>
      <c r="E39" s="409"/>
      <c r="F39" s="409"/>
      <c r="G39" s="409"/>
      <c r="H39" s="409"/>
      <c r="I39" s="409"/>
      <c r="J39" s="409"/>
      <c r="K39" s="409"/>
      <c r="L39" s="409"/>
      <c r="M39" s="409"/>
    </row>
    <row r="40" spans="2:13" x14ac:dyDescent="0.45">
      <c r="B40" s="409"/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09"/>
    </row>
    <row r="41" spans="2:13" x14ac:dyDescent="0.45">
      <c r="B41" s="409"/>
      <c r="C41" s="409"/>
      <c r="D41" s="409"/>
      <c r="E41" s="409"/>
      <c r="F41" s="409"/>
      <c r="G41" s="409"/>
      <c r="H41" s="409"/>
      <c r="I41" s="409"/>
      <c r="J41" s="409"/>
      <c r="K41" s="409"/>
      <c r="L41" s="409"/>
      <c r="M41" s="409"/>
    </row>
    <row r="42" spans="2:13" x14ac:dyDescent="0.45">
      <c r="B42" s="409"/>
      <c r="C42" s="409"/>
      <c r="D42" s="409"/>
      <c r="E42" s="409"/>
      <c r="F42" s="409"/>
      <c r="G42" s="409"/>
      <c r="H42" s="409"/>
      <c r="I42" s="409"/>
      <c r="J42" s="409"/>
      <c r="K42" s="409"/>
      <c r="L42" s="409"/>
      <c r="M42" s="409"/>
    </row>
    <row r="43" spans="2:13" ht="19.5" customHeight="1" x14ac:dyDescent="0.45">
      <c r="B43" s="409"/>
      <c r="C43" s="409"/>
      <c r="D43" s="409"/>
      <c r="E43" s="409"/>
      <c r="F43" s="409"/>
      <c r="G43" s="409"/>
      <c r="H43" s="409"/>
      <c r="I43" s="409"/>
      <c r="J43" s="409"/>
      <c r="K43" s="409"/>
      <c r="L43" s="409"/>
      <c r="M43" s="409"/>
    </row>
    <row r="44" spans="2:13" ht="19.5" customHeight="1" x14ac:dyDescent="0.45">
      <c r="B44" s="418"/>
      <c r="C44" s="767" t="str">
        <f>IF(Home!C15="","","ลงชื่อ                                       ผู้สอน")</f>
        <v>ลงชื่อ                                       ผู้สอน</v>
      </c>
      <c r="D44" s="767"/>
      <c r="E44" s="767"/>
      <c r="F44" s="767"/>
      <c r="G44" s="418"/>
      <c r="H44" s="418" t="str">
        <f>IF(Home!C19="","","ลงชื่อ")</f>
        <v>ลงชื่อ</v>
      </c>
      <c r="I44" s="418"/>
      <c r="J44" s="418"/>
      <c r="K44" s="418"/>
      <c r="L44" s="418"/>
      <c r="M44" s="418"/>
    </row>
    <row r="45" spans="2:13" ht="19.5" customHeight="1" x14ac:dyDescent="0.45">
      <c r="B45" s="418"/>
      <c r="C45" s="766" t="str">
        <f>IF(Home!C15="","","("&amp;Home!C15&amp;")")</f>
        <v>(นายอังคาร  พึ่งผล)</v>
      </c>
      <c r="D45" s="766"/>
      <c r="E45" s="766"/>
      <c r="F45" s="766"/>
      <c r="G45" s="418"/>
      <c r="H45" s="766" t="str">
        <f>IF(Home!C19="","","("&amp;Home!C19&amp;")")</f>
        <v>(นายสุปัน  วงษ์อุ่น)</v>
      </c>
      <c r="I45" s="766"/>
      <c r="J45" s="766"/>
      <c r="K45" s="766"/>
      <c r="L45" s="419"/>
      <c r="M45" s="418"/>
    </row>
    <row r="46" spans="2:13" ht="19.5" customHeight="1" x14ac:dyDescent="0.45">
      <c r="B46" s="418"/>
      <c r="C46" s="765" t="str">
        <f>IF(Home!C15="","","ตำแหน่ง "&amp;Home!F14&amp;"โรงเรียน"&amp;Home!C3)</f>
        <v>ตำแหน่ง ครูชำนาญการพิเศษโรงเรียนหนองผือเทพนิมิต</v>
      </c>
      <c r="D46" s="765"/>
      <c r="E46" s="765"/>
      <c r="F46" s="765"/>
      <c r="G46" s="765"/>
      <c r="H46" s="765" t="str">
        <f>IF(Home!C19="","","ตำแหน่ง "&amp;Home!F19&amp;"โรงเรียน"&amp;Home!C3)</f>
        <v>ตำแหน่ง ผู้อำนวยการโรงเรียนหนองผือเทพนิมิต</v>
      </c>
      <c r="I46" s="765"/>
      <c r="J46" s="765"/>
      <c r="K46" s="765"/>
      <c r="L46" s="765"/>
      <c r="M46" s="765"/>
    </row>
  </sheetData>
  <sheetProtection password="CCE8" sheet="1" objects="1" scenarios="1" selectLockedCells="1" selectUnlockedCells="1"/>
  <mergeCells count="8">
    <mergeCell ref="H46:M46"/>
    <mergeCell ref="H45:K45"/>
    <mergeCell ref="C44:F44"/>
    <mergeCell ref="B2:M2"/>
    <mergeCell ref="B4:M4"/>
    <mergeCell ref="B3:M3"/>
    <mergeCell ref="C45:F45"/>
    <mergeCell ref="C46:G46"/>
  </mergeCells>
  <pageMargins left="0.51181102362204722" right="0.31496062992125984" top="0.35433070866141736" bottom="0.15748031496062992" header="0.31496062992125984" footer="0.31496062992125984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R56"/>
  <sheetViews>
    <sheetView showGridLines="0" showRowColHeaders="0" zoomScale="120" zoomScaleNormal="120" workbookViewId="0">
      <selection activeCell="K47" sqref="K47"/>
    </sheetView>
  </sheetViews>
  <sheetFormatPr defaultRowHeight="22.5" x14ac:dyDescent="0.45"/>
  <cols>
    <col min="1" max="1" width="7.7109375" style="177" customWidth="1"/>
    <col min="2" max="2" width="3.28515625" style="177" customWidth="1"/>
    <col min="3" max="15" width="7.42578125" style="177" customWidth="1"/>
    <col min="16" max="16" width="2.85546875" style="177" customWidth="1"/>
    <col min="17" max="30" width="7.42578125" style="177" customWidth="1"/>
    <col min="31" max="16384" width="9.140625" style="177"/>
  </cols>
  <sheetData>
    <row r="1" spans="1:18" ht="42" customHeight="1" x14ac:dyDescent="0.45">
      <c r="A1" s="175"/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</row>
    <row r="2" spans="1:18" ht="9" customHeight="1" x14ac:dyDescent="0.4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1:18" x14ac:dyDescent="0.45">
      <c r="A3" s="176"/>
      <c r="B3" s="179"/>
      <c r="C3" s="772" t="s">
        <v>316</v>
      </c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772"/>
      <c r="O3" s="772"/>
      <c r="P3" s="179"/>
      <c r="Q3" s="176"/>
      <c r="R3" s="176"/>
    </row>
    <row r="4" spans="1:18" x14ac:dyDescent="0.45">
      <c r="A4" s="176"/>
      <c r="B4" s="179"/>
      <c r="C4" s="772"/>
      <c r="D4" s="772"/>
      <c r="E4" s="772"/>
      <c r="F4" s="772"/>
      <c r="G4" s="772"/>
      <c r="H4" s="772"/>
      <c r="I4" s="772"/>
      <c r="J4" s="772"/>
      <c r="K4" s="772"/>
      <c r="L4" s="772"/>
      <c r="M4" s="772"/>
      <c r="N4" s="772"/>
      <c r="O4" s="772"/>
      <c r="P4" s="179"/>
      <c r="Q4" s="176"/>
      <c r="R4" s="176"/>
    </row>
    <row r="5" spans="1:18" x14ac:dyDescent="0.45">
      <c r="A5" s="176"/>
      <c r="B5" s="175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5"/>
      <c r="Q5" s="176"/>
      <c r="R5" s="176"/>
    </row>
    <row r="6" spans="1:18" ht="20.25" customHeight="1" x14ac:dyDescent="0.45">
      <c r="A6" s="176"/>
      <c r="B6" s="175"/>
      <c r="C6" s="180" t="s">
        <v>318</v>
      </c>
      <c r="E6" s="180" t="s">
        <v>319</v>
      </c>
      <c r="J6" s="180"/>
      <c r="K6" s="180"/>
      <c r="L6" s="180"/>
      <c r="M6" s="180"/>
      <c r="N6" s="180"/>
      <c r="O6" s="180"/>
      <c r="P6" s="175"/>
      <c r="Q6" s="176"/>
      <c r="R6" s="176"/>
    </row>
    <row r="7" spans="1:18" ht="20.25" customHeight="1" x14ac:dyDescent="0.45">
      <c r="A7" s="176"/>
      <c r="B7" s="175"/>
      <c r="C7" s="180"/>
      <c r="D7" s="180"/>
      <c r="E7" s="180"/>
      <c r="F7" s="180"/>
      <c r="H7" s="180"/>
      <c r="I7" s="180"/>
      <c r="J7" s="180"/>
      <c r="K7" s="180"/>
      <c r="L7" s="180"/>
      <c r="M7" s="180"/>
      <c r="N7" s="180"/>
      <c r="O7" s="180"/>
      <c r="P7" s="175"/>
      <c r="Q7" s="176"/>
      <c r="R7" s="176"/>
    </row>
    <row r="8" spans="1:18" ht="20.25" customHeight="1" x14ac:dyDescent="0.45">
      <c r="A8" s="176"/>
      <c r="B8" s="175"/>
      <c r="C8" s="180" t="s">
        <v>320</v>
      </c>
      <c r="D8" s="180"/>
      <c r="E8" s="175"/>
      <c r="H8" s="180"/>
      <c r="I8" s="180"/>
      <c r="J8" s="180"/>
      <c r="K8" s="180"/>
      <c r="L8" s="180"/>
      <c r="M8" s="180"/>
      <c r="N8" s="180"/>
      <c r="O8" s="180"/>
      <c r="P8" s="175"/>
      <c r="Q8" s="176"/>
      <c r="R8" s="176"/>
    </row>
    <row r="9" spans="1:18" ht="20.25" customHeight="1" x14ac:dyDescent="0.45">
      <c r="A9" s="176"/>
      <c r="B9" s="175"/>
      <c r="D9" s="180" t="s">
        <v>332</v>
      </c>
      <c r="E9" s="175"/>
      <c r="F9" s="180" t="s">
        <v>334</v>
      </c>
      <c r="H9" s="180"/>
      <c r="I9" s="180"/>
      <c r="J9" s="180"/>
      <c r="K9" s="180"/>
      <c r="L9" s="180"/>
      <c r="M9" s="180"/>
      <c r="N9" s="180"/>
      <c r="O9" s="180"/>
      <c r="P9" s="175"/>
      <c r="Q9" s="176"/>
      <c r="R9" s="176"/>
    </row>
    <row r="10" spans="1:18" ht="20.25" customHeight="1" x14ac:dyDescent="0.45">
      <c r="A10" s="176"/>
      <c r="B10" s="175"/>
      <c r="D10" s="180" t="s">
        <v>333</v>
      </c>
      <c r="E10" s="175"/>
      <c r="F10" s="180" t="s">
        <v>335</v>
      </c>
      <c r="H10" s="180"/>
      <c r="I10" s="180"/>
      <c r="J10" s="180"/>
      <c r="K10" s="180"/>
      <c r="L10" s="180"/>
      <c r="M10" s="180"/>
      <c r="N10" s="180"/>
      <c r="O10" s="180"/>
      <c r="P10" s="175"/>
      <c r="Q10" s="176"/>
      <c r="R10" s="176"/>
    </row>
    <row r="11" spans="1:18" ht="16.5" customHeight="1" x14ac:dyDescent="0.45">
      <c r="A11" s="176"/>
      <c r="B11" s="175"/>
      <c r="F11" s="180" t="s">
        <v>321</v>
      </c>
      <c r="H11" s="180"/>
      <c r="I11" s="180"/>
      <c r="J11" s="180"/>
      <c r="K11" s="180"/>
      <c r="L11" s="180"/>
      <c r="M11" s="180"/>
      <c r="N11" s="180"/>
      <c r="O11" s="180"/>
      <c r="P11" s="175"/>
      <c r="Q11" s="176"/>
      <c r="R11" s="176"/>
    </row>
    <row r="12" spans="1:18" ht="16.5" customHeight="1" x14ac:dyDescent="0.45">
      <c r="A12" s="176"/>
      <c r="B12" s="175"/>
      <c r="C12" s="180"/>
      <c r="F12" s="180" t="s">
        <v>336</v>
      </c>
      <c r="H12" s="180"/>
      <c r="I12" s="180"/>
      <c r="J12" s="180"/>
      <c r="K12" s="180"/>
      <c r="L12" s="180"/>
      <c r="M12" s="180"/>
      <c r="N12" s="180"/>
      <c r="O12" s="180"/>
      <c r="P12" s="175"/>
      <c r="Q12" s="176"/>
      <c r="R12" s="176"/>
    </row>
    <row r="13" spans="1:18" ht="16.5" customHeight="1" x14ac:dyDescent="0.45">
      <c r="A13" s="176"/>
      <c r="B13" s="175"/>
      <c r="C13" s="180"/>
      <c r="D13" s="175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75"/>
      <c r="Q13" s="176"/>
      <c r="R13" s="176"/>
    </row>
    <row r="14" spans="1:18" ht="20.25" customHeight="1" x14ac:dyDescent="0.45">
      <c r="A14" s="176"/>
      <c r="B14" s="175"/>
      <c r="C14" s="180" t="s">
        <v>323</v>
      </c>
      <c r="D14" s="175"/>
      <c r="E14" s="175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75"/>
      <c r="Q14" s="176"/>
      <c r="R14" s="176"/>
    </row>
    <row r="15" spans="1:18" ht="17.25" customHeight="1" x14ac:dyDescent="0.45">
      <c r="A15" s="176"/>
      <c r="B15" s="175"/>
      <c r="C15" s="175"/>
      <c r="D15" s="175" t="s">
        <v>322</v>
      </c>
      <c r="E15" s="175"/>
      <c r="F15" s="180" t="s">
        <v>324</v>
      </c>
      <c r="G15" s="180"/>
      <c r="H15" s="180"/>
      <c r="I15" s="180"/>
      <c r="J15" s="180"/>
      <c r="K15" s="180"/>
      <c r="L15" s="180"/>
      <c r="M15" s="180"/>
      <c r="N15" s="180"/>
      <c r="O15" s="180"/>
      <c r="P15" s="175"/>
      <c r="Q15" s="176"/>
      <c r="R15" s="176"/>
    </row>
    <row r="16" spans="1:18" ht="17.25" customHeight="1" x14ac:dyDescent="0.45">
      <c r="A16" s="176"/>
      <c r="B16" s="175"/>
      <c r="C16" s="175"/>
      <c r="D16" s="175" t="s">
        <v>328</v>
      </c>
      <c r="E16" s="175"/>
      <c r="F16" s="180" t="s">
        <v>325</v>
      </c>
      <c r="G16" s="180"/>
      <c r="H16" s="180"/>
      <c r="I16" s="180"/>
      <c r="J16" s="180"/>
      <c r="K16" s="180"/>
      <c r="L16" s="180"/>
      <c r="M16" s="180"/>
      <c r="N16" s="180"/>
      <c r="O16" s="180"/>
      <c r="P16" s="175"/>
      <c r="Q16" s="176"/>
      <c r="R16" s="176"/>
    </row>
    <row r="17" spans="1:18" ht="17.25" customHeight="1" x14ac:dyDescent="0.45">
      <c r="A17" s="176"/>
      <c r="B17" s="175"/>
      <c r="C17" s="175"/>
      <c r="D17" s="175" t="s">
        <v>329</v>
      </c>
      <c r="E17" s="175"/>
      <c r="F17" s="180" t="s">
        <v>326</v>
      </c>
      <c r="G17" s="180"/>
      <c r="H17" s="180"/>
      <c r="I17" s="180"/>
      <c r="J17" s="180"/>
      <c r="K17" s="180"/>
      <c r="L17" s="180"/>
      <c r="M17" s="180"/>
      <c r="N17" s="180"/>
      <c r="O17" s="180"/>
      <c r="P17" s="175"/>
      <c r="Q17" s="176"/>
      <c r="R17" s="176"/>
    </row>
    <row r="18" spans="1:18" ht="17.25" customHeight="1" x14ac:dyDescent="0.45">
      <c r="A18" s="176"/>
      <c r="B18" s="175"/>
      <c r="C18" s="175"/>
      <c r="D18" s="180" t="s">
        <v>330</v>
      </c>
      <c r="E18" s="180"/>
      <c r="F18" s="180" t="s">
        <v>327</v>
      </c>
      <c r="G18" s="180"/>
      <c r="H18" s="180"/>
      <c r="I18" s="180"/>
      <c r="J18" s="180"/>
      <c r="K18" s="180"/>
      <c r="L18" s="180"/>
      <c r="M18" s="180"/>
      <c r="N18" s="180"/>
      <c r="O18" s="180"/>
      <c r="P18" s="175"/>
      <c r="Q18" s="176"/>
      <c r="R18" s="176"/>
    </row>
    <row r="19" spans="1:18" ht="17.25" customHeight="1" x14ac:dyDescent="0.45">
      <c r="A19" s="176"/>
      <c r="B19" s="175"/>
      <c r="C19" s="180"/>
      <c r="D19" s="180" t="s">
        <v>331</v>
      </c>
      <c r="E19" s="180"/>
      <c r="F19" s="180" t="s">
        <v>369</v>
      </c>
      <c r="G19" s="180"/>
      <c r="H19" s="180"/>
      <c r="I19" s="180"/>
      <c r="J19" s="180"/>
      <c r="K19" s="180"/>
      <c r="L19" s="180"/>
      <c r="M19" s="180"/>
      <c r="N19" s="180"/>
      <c r="O19" s="180"/>
      <c r="P19" s="175"/>
      <c r="Q19" s="176"/>
      <c r="R19" s="176"/>
    </row>
    <row r="20" spans="1:18" ht="20.25" customHeight="1" x14ac:dyDescent="0.45">
      <c r="A20" s="176"/>
      <c r="B20" s="175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75"/>
      <c r="Q20" s="176"/>
      <c r="R20" s="176"/>
    </row>
    <row r="21" spans="1:18" ht="15.75" customHeight="1" x14ac:dyDescent="0.45">
      <c r="A21" s="176"/>
      <c r="B21" s="175"/>
      <c r="C21" s="180" t="s">
        <v>337</v>
      </c>
      <c r="D21" s="180"/>
      <c r="E21" s="180" t="s">
        <v>339</v>
      </c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75"/>
      <c r="Q21" s="176"/>
      <c r="R21" s="176"/>
    </row>
    <row r="22" spans="1:18" ht="15.75" customHeight="1" x14ac:dyDescent="0.45">
      <c r="A22" s="176"/>
      <c r="B22" s="175"/>
      <c r="C22" s="180"/>
      <c r="D22" s="180"/>
      <c r="E22" s="180"/>
      <c r="F22" s="180" t="s">
        <v>338</v>
      </c>
      <c r="G22" s="180"/>
      <c r="H22" s="543" t="s">
        <v>622</v>
      </c>
      <c r="I22" s="543"/>
      <c r="J22" s="543"/>
      <c r="K22" s="543"/>
      <c r="L22" s="543"/>
      <c r="M22" s="454"/>
      <c r="N22" s="180"/>
      <c r="O22" s="180"/>
      <c r="P22" s="175"/>
      <c r="Q22" s="176"/>
      <c r="R22" s="176"/>
    </row>
    <row r="23" spans="1:18" ht="15.75" customHeight="1" x14ac:dyDescent="0.45">
      <c r="A23" s="176"/>
      <c r="B23" s="175"/>
      <c r="C23" s="180"/>
      <c r="D23" s="180"/>
      <c r="E23" s="180"/>
      <c r="F23" s="454"/>
      <c r="G23" s="454"/>
      <c r="H23" s="543" t="s">
        <v>624</v>
      </c>
      <c r="I23" s="543"/>
      <c r="J23" s="543"/>
      <c r="K23" s="543"/>
      <c r="L23" s="543"/>
      <c r="M23" s="454"/>
      <c r="N23" s="454"/>
      <c r="O23" s="454"/>
      <c r="P23" s="175"/>
      <c r="Q23" s="176"/>
      <c r="R23" s="176"/>
    </row>
    <row r="24" spans="1:18" ht="15.75" customHeight="1" x14ac:dyDescent="0.45">
      <c r="A24" s="176"/>
      <c r="B24" s="175"/>
      <c r="C24" s="180"/>
      <c r="D24" s="180"/>
      <c r="E24" s="180" t="s">
        <v>340</v>
      </c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75"/>
      <c r="Q24" s="176"/>
      <c r="R24" s="176"/>
    </row>
    <row r="25" spans="1:18" ht="15.75" customHeight="1" x14ac:dyDescent="0.45">
      <c r="A25" s="176"/>
      <c r="B25" s="175"/>
      <c r="C25" s="180"/>
      <c r="D25" s="180"/>
      <c r="E25" s="180"/>
      <c r="F25" s="180" t="s">
        <v>338</v>
      </c>
      <c r="G25" s="180"/>
      <c r="H25" s="543" t="s">
        <v>623</v>
      </c>
      <c r="I25" s="543"/>
      <c r="J25" s="543"/>
      <c r="K25" s="543"/>
      <c r="L25" s="543"/>
      <c r="M25" s="454"/>
      <c r="N25" s="454"/>
      <c r="O25" s="454"/>
      <c r="P25" s="175"/>
      <c r="Q25" s="176"/>
      <c r="R25" s="176"/>
    </row>
    <row r="26" spans="1:18" ht="15.75" customHeight="1" x14ac:dyDescent="0.45">
      <c r="A26" s="176"/>
      <c r="B26" s="175"/>
      <c r="C26" s="180"/>
      <c r="D26" s="180"/>
      <c r="E26" s="180"/>
      <c r="F26" s="543"/>
      <c r="G26" s="543"/>
      <c r="H26" s="543"/>
      <c r="I26" s="543"/>
      <c r="J26" s="543"/>
      <c r="K26" s="543"/>
      <c r="L26" s="543"/>
      <c r="M26" s="543"/>
      <c r="N26" s="543"/>
      <c r="O26" s="180"/>
      <c r="P26" s="175"/>
      <c r="Q26" s="176"/>
      <c r="R26" s="176"/>
    </row>
    <row r="27" spans="1:18" ht="15.75" customHeight="1" x14ac:dyDescent="0.45">
      <c r="A27" s="176"/>
      <c r="B27" s="175"/>
      <c r="C27" s="180"/>
      <c r="D27" s="180"/>
      <c r="E27" s="180" t="s">
        <v>341</v>
      </c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75"/>
      <c r="Q27" s="176"/>
      <c r="R27" s="176"/>
    </row>
    <row r="28" spans="1:18" ht="15.75" customHeight="1" x14ac:dyDescent="0.45">
      <c r="A28" s="176"/>
      <c r="B28" s="175"/>
      <c r="C28" s="180"/>
      <c r="D28" s="180"/>
      <c r="E28" s="180"/>
      <c r="F28" s="180" t="s">
        <v>522</v>
      </c>
      <c r="G28" s="180"/>
      <c r="H28" s="180"/>
      <c r="I28" s="543" t="s">
        <v>623</v>
      </c>
      <c r="J28" s="543"/>
      <c r="K28" s="543"/>
      <c r="L28" s="543"/>
      <c r="M28" s="543"/>
      <c r="N28" s="180"/>
      <c r="O28" s="180"/>
      <c r="P28" s="175"/>
      <c r="Q28" s="176"/>
      <c r="R28" s="176"/>
    </row>
    <row r="29" spans="1:18" ht="15.75" customHeight="1" x14ac:dyDescent="0.45">
      <c r="A29" s="176"/>
      <c r="B29" s="175"/>
      <c r="C29" s="180"/>
      <c r="D29" s="180"/>
      <c r="E29" s="180"/>
      <c r="F29" s="180"/>
      <c r="G29" s="180"/>
      <c r="H29" s="180"/>
      <c r="I29" s="543"/>
      <c r="J29" s="543"/>
      <c r="K29" s="543"/>
      <c r="L29" s="543"/>
      <c r="M29" s="543"/>
      <c r="N29" s="180"/>
      <c r="O29" s="180"/>
      <c r="P29" s="175"/>
      <c r="Q29" s="176"/>
      <c r="R29" s="176"/>
    </row>
    <row r="30" spans="1:18" ht="16.5" customHeight="1" x14ac:dyDescent="0.45">
      <c r="A30" s="176"/>
      <c r="B30" s="175"/>
      <c r="C30" s="180" t="s">
        <v>344</v>
      </c>
      <c r="D30" s="180"/>
      <c r="E30" s="180" t="s">
        <v>345</v>
      </c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75"/>
      <c r="Q30" s="176"/>
      <c r="R30" s="176"/>
    </row>
    <row r="31" spans="1:18" ht="16.5" customHeight="1" x14ac:dyDescent="0.45">
      <c r="A31" s="176"/>
      <c r="B31" s="175"/>
      <c r="C31" s="180"/>
      <c r="D31" s="180"/>
      <c r="E31" s="180" t="s">
        <v>342</v>
      </c>
      <c r="F31" s="311" t="s">
        <v>343</v>
      </c>
      <c r="G31" s="180"/>
      <c r="H31" s="180"/>
      <c r="I31" s="180"/>
      <c r="J31" s="180"/>
      <c r="K31" s="180"/>
      <c r="L31" s="180"/>
      <c r="M31" s="180"/>
      <c r="N31" s="180"/>
      <c r="O31" s="180"/>
      <c r="P31" s="175"/>
      <c r="Q31" s="176"/>
      <c r="R31" s="176"/>
    </row>
    <row r="32" spans="1:18" ht="16.5" customHeight="1" x14ac:dyDescent="0.45">
      <c r="A32" s="176"/>
      <c r="B32" s="175"/>
      <c r="C32" s="180"/>
      <c r="D32" s="180"/>
      <c r="E32" s="180" t="s">
        <v>346</v>
      </c>
      <c r="F32" s="311" t="s">
        <v>343</v>
      </c>
      <c r="G32" s="180"/>
      <c r="H32" s="180"/>
      <c r="I32" s="180"/>
      <c r="J32" s="180"/>
      <c r="K32" s="180"/>
      <c r="L32" s="180"/>
      <c r="M32" s="180"/>
      <c r="N32" s="180"/>
      <c r="O32" s="180"/>
      <c r="P32" s="175"/>
      <c r="Q32" s="176"/>
      <c r="R32" s="176"/>
    </row>
    <row r="33" spans="1:18" ht="16.5" customHeight="1" x14ac:dyDescent="0.45">
      <c r="A33" s="176"/>
      <c r="B33" s="175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75"/>
      <c r="Q33" s="176"/>
      <c r="R33" s="176"/>
    </row>
    <row r="34" spans="1:18" ht="16.5" customHeight="1" x14ac:dyDescent="0.45">
      <c r="A34" s="176"/>
      <c r="B34" s="175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75"/>
      <c r="Q34" s="176"/>
      <c r="R34" s="176"/>
    </row>
    <row r="35" spans="1:18" ht="16.5" customHeight="1" x14ac:dyDescent="0.45">
      <c r="A35" s="176"/>
      <c r="B35" s="175"/>
      <c r="C35" s="180" t="s">
        <v>634</v>
      </c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75"/>
      <c r="Q35" s="176"/>
      <c r="R35" s="176"/>
    </row>
    <row r="36" spans="1:18" ht="16.5" customHeight="1" x14ac:dyDescent="0.45">
      <c r="A36" s="176"/>
      <c r="B36" s="175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75"/>
      <c r="Q36" s="176"/>
      <c r="R36" s="176"/>
    </row>
    <row r="37" spans="1:18" ht="16.5" customHeight="1" x14ac:dyDescent="0.45">
      <c r="A37" s="176"/>
      <c r="B37" s="175"/>
      <c r="C37" s="180"/>
      <c r="D37" s="493" t="s">
        <v>53</v>
      </c>
      <c r="E37" s="180" t="str">
        <f>Home!C3</f>
        <v>หนองผือเทพนิมิต</v>
      </c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75"/>
      <c r="Q37" s="176"/>
      <c r="R37" s="176"/>
    </row>
    <row r="38" spans="1:18" ht="16.5" customHeight="1" x14ac:dyDescent="0.45">
      <c r="A38" s="176"/>
      <c r="B38" s="175"/>
      <c r="C38" s="180"/>
      <c r="D38" s="180"/>
      <c r="E38" s="180" t="str">
        <f>Home!C4</f>
        <v>สำนักงานเขตพื้นที่การศึกษาประถมศึกษาสกลนคร เขต ๑</v>
      </c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75"/>
      <c r="Q38" s="176"/>
      <c r="R38" s="176"/>
    </row>
    <row r="39" spans="1:18" ht="16.5" customHeight="1" x14ac:dyDescent="0.45">
      <c r="A39" s="176"/>
      <c r="B39" s="175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75"/>
      <c r="Q39" s="176"/>
      <c r="R39" s="176"/>
    </row>
    <row r="40" spans="1:18" ht="16.5" customHeight="1" x14ac:dyDescent="0.45">
      <c r="A40" s="176"/>
      <c r="B40" s="175"/>
      <c r="C40" s="180"/>
      <c r="D40" s="180" t="s">
        <v>635</v>
      </c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75"/>
      <c r="Q40" s="176"/>
      <c r="R40" s="176"/>
    </row>
    <row r="41" spans="1:18" ht="16.5" customHeight="1" x14ac:dyDescent="0.45">
      <c r="A41" s="176"/>
      <c r="B41" s="175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75"/>
      <c r="Q41" s="176"/>
      <c r="R41" s="176"/>
    </row>
    <row r="42" spans="1:18" ht="16.5" customHeight="1" x14ac:dyDescent="0.45">
      <c r="A42" s="176"/>
      <c r="B42" s="175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75"/>
      <c r="Q42" s="176"/>
      <c r="R42" s="176"/>
    </row>
    <row r="43" spans="1:18" ht="16.5" customHeight="1" x14ac:dyDescent="0.45">
      <c r="A43" s="176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80"/>
      <c r="M43" s="180"/>
      <c r="N43" s="180"/>
      <c r="O43" s="180"/>
      <c r="P43" s="175"/>
      <c r="Q43" s="176"/>
      <c r="R43" s="176"/>
    </row>
    <row r="44" spans="1:18" ht="24" customHeight="1" x14ac:dyDescent="0.45">
      <c r="A44" s="176"/>
      <c r="B44" s="175"/>
      <c r="L44" s="175"/>
      <c r="M44" s="175"/>
      <c r="N44" s="175"/>
      <c r="O44" s="175"/>
      <c r="P44" s="175"/>
      <c r="Q44" s="176"/>
      <c r="R44" s="176"/>
    </row>
    <row r="45" spans="1:18" ht="20.25" customHeight="1" x14ac:dyDescent="0.45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</row>
    <row r="46" spans="1:18" ht="20.25" customHeight="1" x14ac:dyDescent="0.45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</row>
    <row r="47" spans="1:18" ht="20.25" customHeight="1" x14ac:dyDescent="0.45">
      <c r="A47" s="176"/>
      <c r="B47" s="176"/>
      <c r="C47" s="771"/>
      <c r="D47" s="771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</row>
    <row r="48" spans="1:18" ht="20.25" customHeight="1" x14ac:dyDescent="0.45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</row>
    <row r="49" spans="1:18" ht="20.25" customHeight="1" x14ac:dyDescent="0.45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</row>
    <row r="50" spans="1:18" ht="20.25" customHeight="1" x14ac:dyDescent="0.45"/>
    <row r="51" spans="1:18" ht="20.25" customHeight="1" x14ac:dyDescent="0.45"/>
    <row r="52" spans="1:18" ht="20.25" customHeight="1" x14ac:dyDescent="0.45"/>
    <row r="53" spans="1:18" ht="20.25" customHeight="1" x14ac:dyDescent="0.45"/>
    <row r="54" spans="1:18" ht="20.25" customHeight="1" x14ac:dyDescent="0.45"/>
    <row r="55" spans="1:18" ht="20.25" customHeight="1" x14ac:dyDescent="0.45"/>
    <row r="56" spans="1:18" ht="20.25" customHeight="1" x14ac:dyDescent="0.45"/>
  </sheetData>
  <sheetProtection password="DBF3" sheet="1" objects="1" scenarios="1" selectLockedCells="1"/>
  <mergeCells count="8">
    <mergeCell ref="C47:D47"/>
    <mergeCell ref="I29:M29"/>
    <mergeCell ref="C3:O4"/>
    <mergeCell ref="F26:N26"/>
    <mergeCell ref="H22:L22"/>
    <mergeCell ref="H25:L25"/>
    <mergeCell ref="I28:M28"/>
    <mergeCell ref="H23:L23"/>
  </mergeCells>
  <hyperlinks>
    <hyperlink ref="F31" r:id="rId1"/>
    <hyperlink ref="F32" r:id="rId2"/>
    <hyperlink ref="I28:M28" r:id="rId3" display="http://madoodadi.wordpress.com/"/>
    <hyperlink ref="H22" r:id="rId4"/>
    <hyperlink ref="H25" r:id="rId5"/>
    <hyperlink ref="H23" r:id="rId6"/>
  </hyperlinks>
  <pageMargins left="0.51181102362204722" right="0.31496062992125984" top="0.55118110236220474" bottom="0.35433070866141736" header="0.31496062992125984" footer="0.31496062992125984"/>
  <pageSetup paperSize="9" orientation="portrait" verticalDpi="0" r:id="rId7"/>
  <drawing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P33"/>
  <sheetViews>
    <sheetView showGridLines="0" showRowColHeaders="0" zoomScaleNormal="100" workbookViewId="0">
      <selection activeCell="F5" sqref="F5"/>
    </sheetView>
  </sheetViews>
  <sheetFormatPr defaultRowHeight="22.5" x14ac:dyDescent="0.45"/>
  <cols>
    <col min="1" max="1" width="3.7109375" style="318" customWidth="1"/>
    <col min="2" max="2" width="6.140625" style="318" customWidth="1"/>
    <col min="3" max="3" width="9.85546875" style="318" bestFit="1" customWidth="1"/>
    <col min="4" max="4" width="7" style="318" customWidth="1"/>
    <col min="5" max="5" width="8.42578125" style="318" customWidth="1"/>
    <col min="6" max="6" width="18.7109375" style="318" customWidth="1"/>
    <col min="7" max="7" width="17.7109375" style="318" customWidth="1"/>
    <col min="8" max="8" width="2.5703125" style="318" customWidth="1"/>
    <col min="9" max="9" width="6.42578125" style="318" customWidth="1"/>
    <col min="10" max="10" width="9" style="318" customWidth="1"/>
    <col min="11" max="11" width="7.140625" style="318" customWidth="1"/>
    <col min="12" max="12" width="8.5703125" style="318" customWidth="1"/>
    <col min="13" max="13" width="14.42578125" style="318" customWidth="1"/>
    <col min="14" max="14" width="19.42578125" style="318" customWidth="1"/>
    <col min="15" max="16384" width="9.140625" style="318"/>
  </cols>
  <sheetData>
    <row r="1" spans="2:15" ht="40.5" customHeight="1" x14ac:dyDescent="0.45"/>
    <row r="2" spans="2:15" ht="29.25" x14ac:dyDescent="0.45">
      <c r="B2" s="544" t="s">
        <v>539</v>
      </c>
      <c r="C2" s="544"/>
      <c r="D2" s="544"/>
      <c r="E2" s="544"/>
      <c r="F2" s="544"/>
      <c r="G2" s="544"/>
      <c r="I2" s="321" t="str">
        <f>Home!B11&amp;Home!C11&amp;"  ชั้น"&amp;Home!C9&amp;"  "&amp;Home!E5&amp;"  "&amp;Home!F5</f>
        <v>รายวิชาคอมพิวเตอร์  ชั้นประถมศึกษาปีที่ 1  ปีการศึกษา  2561</v>
      </c>
    </row>
    <row r="3" spans="2:15" ht="26.25" x14ac:dyDescent="0.55000000000000004">
      <c r="B3" s="320" t="s">
        <v>540</v>
      </c>
      <c r="C3" s="278"/>
      <c r="D3" s="278"/>
      <c r="E3" s="278"/>
      <c r="F3" s="278"/>
      <c r="G3" s="456" t="s">
        <v>628</v>
      </c>
      <c r="I3" s="324"/>
    </row>
    <row r="4" spans="2:15" ht="26.25" x14ac:dyDescent="0.55000000000000004">
      <c r="B4" s="278"/>
      <c r="C4" s="278"/>
      <c r="D4" s="278"/>
      <c r="E4" s="319" t="s">
        <v>541</v>
      </c>
      <c r="F4" s="512">
        <v>80</v>
      </c>
      <c r="G4" s="456" t="s">
        <v>627</v>
      </c>
      <c r="I4" s="320" t="s">
        <v>544</v>
      </c>
      <c r="J4" s="278"/>
      <c r="K4" s="278"/>
      <c r="L4" s="278"/>
      <c r="M4" s="278"/>
      <c r="N4" s="278"/>
      <c r="O4" s="278"/>
    </row>
    <row r="5" spans="2:15" x14ac:dyDescent="0.45">
      <c r="B5" s="278"/>
      <c r="C5" s="278"/>
      <c r="D5" s="278"/>
      <c r="E5" s="319" t="s">
        <v>542</v>
      </c>
      <c r="F5" s="513">
        <v>20</v>
      </c>
      <c r="G5" s="456" t="s">
        <v>573</v>
      </c>
      <c r="I5" s="278"/>
      <c r="J5" s="325"/>
      <c r="K5" s="326" t="s">
        <v>447</v>
      </c>
      <c r="L5" s="327"/>
      <c r="M5" s="328" t="s">
        <v>446</v>
      </c>
      <c r="N5" s="328" t="s">
        <v>461</v>
      </c>
      <c r="O5" s="278"/>
    </row>
    <row r="6" spans="2:15" ht="26.25" x14ac:dyDescent="0.55000000000000004">
      <c r="B6" s="507"/>
      <c r="C6" s="507"/>
      <c r="D6" s="507"/>
      <c r="E6" s="509" t="s">
        <v>644</v>
      </c>
      <c r="F6" s="511"/>
      <c r="G6" s="508"/>
      <c r="I6" s="278"/>
      <c r="J6" s="322">
        <v>0</v>
      </c>
      <c r="K6" s="397" t="str">
        <f>IF(J6="","","-")</f>
        <v>-</v>
      </c>
      <c r="L6" s="323">
        <v>49</v>
      </c>
      <c r="M6" s="399" t="s">
        <v>463</v>
      </c>
      <c r="N6" s="398">
        <v>0</v>
      </c>
      <c r="O6" s="278"/>
    </row>
    <row r="7" spans="2:15" ht="26.25" x14ac:dyDescent="0.55000000000000004">
      <c r="E7" s="510" t="s">
        <v>645</v>
      </c>
      <c r="F7" s="545" t="s">
        <v>630</v>
      </c>
      <c r="G7" s="546"/>
      <c r="I7" s="278"/>
      <c r="J7" s="322">
        <v>50</v>
      </c>
      <c r="K7" s="397" t="str">
        <f>IF(J7="","","-")</f>
        <v>-</v>
      </c>
      <c r="L7" s="323">
        <v>64</v>
      </c>
      <c r="M7" s="399" t="s">
        <v>462</v>
      </c>
      <c r="N7" s="398">
        <v>1</v>
      </c>
      <c r="O7" s="278"/>
    </row>
    <row r="8" spans="2:15" ht="26.25" x14ac:dyDescent="0.55000000000000004">
      <c r="B8" s="320" t="s">
        <v>543</v>
      </c>
      <c r="C8" s="278"/>
      <c r="D8" s="278"/>
      <c r="E8" s="278"/>
      <c r="F8" s="420"/>
      <c r="G8" s="278"/>
      <c r="I8" s="278"/>
      <c r="J8" s="322">
        <v>65</v>
      </c>
      <c r="K8" s="397" t="str">
        <f>IF(J8="","","-")</f>
        <v>-</v>
      </c>
      <c r="L8" s="323">
        <v>79</v>
      </c>
      <c r="M8" s="399" t="s">
        <v>450</v>
      </c>
      <c r="N8" s="398">
        <v>2</v>
      </c>
      <c r="O8" s="278"/>
    </row>
    <row r="9" spans="2:15" ht="26.25" x14ac:dyDescent="0.55000000000000004">
      <c r="B9" s="278"/>
      <c r="C9" s="325"/>
      <c r="D9" s="326" t="s">
        <v>447</v>
      </c>
      <c r="E9" s="327"/>
      <c r="F9" s="328" t="s">
        <v>446</v>
      </c>
      <c r="G9" s="328" t="s">
        <v>60</v>
      </c>
      <c r="I9" s="278"/>
      <c r="J9" s="322">
        <v>80</v>
      </c>
      <c r="K9" s="397" t="str">
        <f>IF(J9="","","-")</f>
        <v>-</v>
      </c>
      <c r="L9" s="323">
        <v>100</v>
      </c>
      <c r="M9" s="399" t="s">
        <v>448</v>
      </c>
      <c r="N9" s="398">
        <v>3</v>
      </c>
      <c r="O9" s="278"/>
    </row>
    <row r="10" spans="2:15" ht="26.25" x14ac:dyDescent="0.55000000000000004">
      <c r="B10" s="278"/>
      <c r="C10" s="322">
        <v>0</v>
      </c>
      <c r="D10" s="397" t="str">
        <f>IF(C10="","","-")</f>
        <v>-</v>
      </c>
      <c r="E10" s="337">
        <v>49</v>
      </c>
      <c r="F10" s="403" t="s">
        <v>455</v>
      </c>
      <c r="G10" s="495" t="s">
        <v>555</v>
      </c>
      <c r="I10" s="278"/>
      <c r="J10" s="400"/>
      <c r="K10" s="397" t="str">
        <f>IF(J10="","","-")</f>
        <v/>
      </c>
      <c r="L10" s="401"/>
      <c r="M10" s="402"/>
      <c r="N10" s="398"/>
      <c r="O10" s="278"/>
    </row>
    <row r="11" spans="2:15" ht="26.25" x14ac:dyDescent="0.55000000000000004">
      <c r="B11" s="278"/>
      <c r="C11" s="322">
        <v>50</v>
      </c>
      <c r="D11" s="397" t="str">
        <f t="shared" ref="D11:D17" si="0">IF(C11="","","-")</f>
        <v>-</v>
      </c>
      <c r="E11" s="337">
        <v>54</v>
      </c>
      <c r="F11" s="403" t="s">
        <v>454</v>
      </c>
      <c r="G11" s="495" t="s">
        <v>556</v>
      </c>
      <c r="I11" s="324" t="s">
        <v>545</v>
      </c>
      <c r="O11" s="278"/>
    </row>
    <row r="12" spans="2:15" ht="26.25" x14ac:dyDescent="0.55000000000000004">
      <c r="B12" s="278"/>
      <c r="C12" s="322">
        <v>55</v>
      </c>
      <c r="D12" s="397" t="str">
        <f t="shared" si="0"/>
        <v>-</v>
      </c>
      <c r="E12" s="337">
        <v>59</v>
      </c>
      <c r="F12" s="403" t="s">
        <v>453</v>
      </c>
      <c r="G12" s="495" t="s">
        <v>554</v>
      </c>
      <c r="I12" s="278"/>
      <c r="J12" s="325"/>
      <c r="K12" s="326" t="s">
        <v>447</v>
      </c>
      <c r="L12" s="327"/>
      <c r="M12" s="328" t="s">
        <v>446</v>
      </c>
      <c r="N12" s="328" t="s">
        <v>461</v>
      </c>
      <c r="O12" s="278"/>
    </row>
    <row r="13" spans="2:15" ht="26.25" x14ac:dyDescent="0.55000000000000004">
      <c r="B13" s="278"/>
      <c r="C13" s="322">
        <v>60</v>
      </c>
      <c r="D13" s="397" t="str">
        <f t="shared" si="0"/>
        <v>-</v>
      </c>
      <c r="E13" s="337">
        <v>64</v>
      </c>
      <c r="F13" s="403" t="s">
        <v>452</v>
      </c>
      <c r="G13" s="495" t="s">
        <v>557</v>
      </c>
      <c r="I13" s="278"/>
      <c r="J13" s="322">
        <v>0</v>
      </c>
      <c r="K13" s="397" t="str">
        <f>IF(J13="","","-")</f>
        <v>-</v>
      </c>
      <c r="L13" s="323">
        <v>49</v>
      </c>
      <c r="M13" s="399" t="s">
        <v>463</v>
      </c>
      <c r="N13" s="398">
        <v>0</v>
      </c>
      <c r="O13" s="278"/>
    </row>
    <row r="14" spans="2:15" ht="26.25" x14ac:dyDescent="0.55000000000000004">
      <c r="B14" s="278"/>
      <c r="C14" s="322">
        <v>65</v>
      </c>
      <c r="D14" s="397" t="str">
        <f t="shared" si="0"/>
        <v>-</v>
      </c>
      <c r="E14" s="337">
        <v>69</v>
      </c>
      <c r="F14" s="403" t="s">
        <v>451</v>
      </c>
      <c r="G14" s="495" t="s">
        <v>553</v>
      </c>
      <c r="I14" s="278"/>
      <c r="J14" s="322">
        <v>50</v>
      </c>
      <c r="K14" s="397" t="str">
        <f>IF(J14="","","-")</f>
        <v>-</v>
      </c>
      <c r="L14" s="323">
        <v>64</v>
      </c>
      <c r="M14" s="399" t="s">
        <v>462</v>
      </c>
      <c r="N14" s="398">
        <v>1</v>
      </c>
      <c r="O14" s="278"/>
    </row>
    <row r="15" spans="2:15" ht="26.25" x14ac:dyDescent="0.55000000000000004">
      <c r="B15" s="278"/>
      <c r="C15" s="322">
        <v>70</v>
      </c>
      <c r="D15" s="397" t="str">
        <f t="shared" si="0"/>
        <v>-</v>
      </c>
      <c r="E15" s="337">
        <v>74</v>
      </c>
      <c r="F15" s="403" t="s">
        <v>450</v>
      </c>
      <c r="G15" s="495" t="s">
        <v>558</v>
      </c>
      <c r="I15" s="278"/>
      <c r="J15" s="322">
        <v>65</v>
      </c>
      <c r="K15" s="397" t="str">
        <f>IF(J15="","","-")</f>
        <v>-</v>
      </c>
      <c r="L15" s="323">
        <v>79</v>
      </c>
      <c r="M15" s="399" t="s">
        <v>450</v>
      </c>
      <c r="N15" s="398">
        <v>2</v>
      </c>
      <c r="O15" s="278"/>
    </row>
    <row r="16" spans="2:15" ht="26.25" x14ac:dyDescent="0.55000000000000004">
      <c r="B16" s="278"/>
      <c r="C16" s="322">
        <v>75</v>
      </c>
      <c r="D16" s="397" t="str">
        <f t="shared" si="0"/>
        <v>-</v>
      </c>
      <c r="E16" s="337">
        <v>79</v>
      </c>
      <c r="F16" s="403" t="s">
        <v>449</v>
      </c>
      <c r="G16" s="495" t="s">
        <v>559</v>
      </c>
      <c r="I16" s="278"/>
      <c r="J16" s="322">
        <v>80</v>
      </c>
      <c r="K16" s="397" t="str">
        <f>IF(J16="","","-")</f>
        <v>-</v>
      </c>
      <c r="L16" s="323">
        <v>100</v>
      </c>
      <c r="M16" s="399" t="s">
        <v>448</v>
      </c>
      <c r="N16" s="398">
        <v>3</v>
      </c>
      <c r="O16" s="278"/>
    </row>
    <row r="17" spans="2:16" ht="26.25" x14ac:dyDescent="0.55000000000000004">
      <c r="B17" s="278"/>
      <c r="C17" s="322">
        <v>80</v>
      </c>
      <c r="D17" s="397" t="str">
        <f t="shared" si="0"/>
        <v>-</v>
      </c>
      <c r="E17" s="337">
        <v>100</v>
      </c>
      <c r="F17" s="403" t="s">
        <v>448</v>
      </c>
      <c r="G17" s="495" t="s">
        <v>552</v>
      </c>
      <c r="I17" s="278"/>
      <c r="J17" s="400"/>
      <c r="K17" s="397" t="str">
        <f>IF(J17="","","-")</f>
        <v/>
      </c>
      <c r="L17" s="401"/>
      <c r="M17" s="402"/>
      <c r="N17" s="398"/>
      <c r="O17" s="278"/>
    </row>
    <row r="18" spans="2:16" ht="26.25" x14ac:dyDescent="0.55000000000000004">
      <c r="B18" s="278"/>
      <c r="C18" s="278"/>
      <c r="D18" s="278"/>
      <c r="E18" s="278"/>
      <c r="F18" s="278"/>
      <c r="G18" s="278"/>
      <c r="I18" s="324" t="s">
        <v>636</v>
      </c>
      <c r="N18" s="494" t="str">
        <f>IF(OR(Home!C10="กิจกรรมพัฒนาผู้เรียน",Home!C10="กิจกรรมแนะแนว",Home!C10="กิจกรรมนักเรียน",Home!C10="กิจกรรมเพื่อสังคมและสาธารณประโยชน์"),"ACT","")</f>
        <v/>
      </c>
      <c r="O18" s="278"/>
      <c r="P18" s="318" t="s">
        <v>521</v>
      </c>
    </row>
    <row r="19" spans="2:16" x14ac:dyDescent="0.45">
      <c r="B19" s="278"/>
      <c r="C19" s="278"/>
      <c r="D19" s="278"/>
      <c r="E19" s="278"/>
      <c r="F19" s="278"/>
      <c r="G19" s="278"/>
      <c r="I19" s="278"/>
      <c r="J19" s="325"/>
      <c r="K19" s="326" t="s">
        <v>447</v>
      </c>
      <c r="L19" s="327"/>
      <c r="M19" s="328" t="s">
        <v>446</v>
      </c>
      <c r="N19" s="328" t="s">
        <v>461</v>
      </c>
      <c r="O19" s="278"/>
      <c r="P19" s="318" t="s">
        <v>93</v>
      </c>
    </row>
    <row r="20" spans="2:16" ht="26.25" x14ac:dyDescent="0.55000000000000004">
      <c r="B20" s="278"/>
      <c r="C20" s="278"/>
      <c r="D20" s="278"/>
      <c r="E20" s="278"/>
      <c r="F20" s="278"/>
      <c r="G20" s="278"/>
      <c r="I20" s="278"/>
      <c r="J20" s="322">
        <v>0</v>
      </c>
      <c r="K20" s="397" t="str">
        <f>IF(J20="","","-")</f>
        <v>-</v>
      </c>
      <c r="L20" s="323">
        <v>49</v>
      </c>
      <c r="M20" s="399" t="s">
        <v>463</v>
      </c>
      <c r="N20" s="398" t="s">
        <v>463</v>
      </c>
      <c r="O20" s="278"/>
      <c r="P20" s="318" t="s">
        <v>94</v>
      </c>
    </row>
    <row r="21" spans="2:16" ht="26.25" x14ac:dyDescent="0.55000000000000004">
      <c r="B21" s="278"/>
      <c r="C21" s="278"/>
      <c r="D21" s="278"/>
      <c r="E21" s="278"/>
      <c r="F21" s="278"/>
      <c r="G21" s="278"/>
      <c r="I21" s="278"/>
      <c r="J21" s="322">
        <v>50</v>
      </c>
      <c r="K21" s="397" t="str">
        <f>IF(J21="","","-")</f>
        <v>-</v>
      </c>
      <c r="L21" s="323">
        <v>100</v>
      </c>
      <c r="M21" s="399" t="s">
        <v>462</v>
      </c>
      <c r="N21" s="398" t="s">
        <v>462</v>
      </c>
      <c r="O21" s="278"/>
      <c r="P21" s="318" t="s">
        <v>121</v>
      </c>
    </row>
    <row r="22" spans="2:16" x14ac:dyDescent="0.45">
      <c r="B22" s="278"/>
      <c r="C22" s="278"/>
      <c r="D22" s="278"/>
      <c r="E22" s="278"/>
      <c r="F22" s="278"/>
      <c r="G22" s="278"/>
      <c r="I22" s="278"/>
      <c r="J22" s="278"/>
      <c r="K22" s="278"/>
      <c r="L22" s="278"/>
      <c r="M22" s="278"/>
      <c r="N22" s="278"/>
      <c r="O22" s="278"/>
    </row>
    <row r="23" spans="2:16" x14ac:dyDescent="0.45">
      <c r="B23" s="394"/>
      <c r="C23" s="395" t="s">
        <v>547</v>
      </c>
      <c r="D23" s="394"/>
      <c r="E23" s="394"/>
      <c r="F23" s="394"/>
      <c r="G23" s="394"/>
      <c r="H23" s="394"/>
      <c r="I23" s="394"/>
      <c r="J23" s="396" t="s">
        <v>548</v>
      </c>
      <c r="K23" s="394"/>
      <c r="L23" s="394"/>
      <c r="M23" s="394"/>
      <c r="N23" s="394"/>
    </row>
    <row r="24" spans="2:16" x14ac:dyDescent="0.45">
      <c r="C24" s="393" t="s">
        <v>551</v>
      </c>
    </row>
    <row r="25" spans="2:16" x14ac:dyDescent="0.45">
      <c r="C25" s="393" t="s">
        <v>593</v>
      </c>
    </row>
    <row r="26" spans="2:16" x14ac:dyDescent="0.45">
      <c r="C26" s="393" t="s">
        <v>550</v>
      </c>
    </row>
    <row r="27" spans="2:16" x14ac:dyDescent="0.45">
      <c r="C27" s="393" t="s">
        <v>591</v>
      </c>
    </row>
    <row r="28" spans="2:16" x14ac:dyDescent="0.45">
      <c r="C28" s="393"/>
    </row>
    <row r="29" spans="2:16" x14ac:dyDescent="0.45">
      <c r="B29" s="394"/>
      <c r="C29" s="395" t="s">
        <v>549</v>
      </c>
      <c r="D29" s="394"/>
      <c r="E29" s="394"/>
      <c r="F29" s="394"/>
      <c r="G29" s="394"/>
      <c r="H29" s="394"/>
      <c r="I29" s="394"/>
      <c r="J29" s="394"/>
      <c r="K29" s="394"/>
      <c r="L29" s="394"/>
      <c r="M29" s="394"/>
      <c r="N29" s="394"/>
    </row>
    <row r="30" spans="2:16" x14ac:dyDescent="0.45">
      <c r="C30" s="393" t="s">
        <v>551</v>
      </c>
    </row>
    <row r="31" spans="2:16" x14ac:dyDescent="0.45">
      <c r="C31" s="393" t="s">
        <v>592</v>
      </c>
    </row>
    <row r="32" spans="2:16" x14ac:dyDescent="0.45">
      <c r="C32" s="393" t="s">
        <v>596</v>
      </c>
    </row>
    <row r="33" spans="3:4" x14ac:dyDescent="0.45">
      <c r="C33" s="393"/>
      <c r="D33" s="431" t="s">
        <v>597</v>
      </c>
    </row>
  </sheetData>
  <sheetProtection password="CCE8" sheet="1" objects="1" scenarios="1" selectLockedCells="1"/>
  <mergeCells count="2">
    <mergeCell ref="B2:G2"/>
    <mergeCell ref="F7:G7"/>
  </mergeCells>
  <conditionalFormatting sqref="J6:N10">
    <cfRule type="containsBlanks" dxfId="185" priority="7">
      <formula>LEN(TRIM(J6))=0</formula>
    </cfRule>
  </conditionalFormatting>
  <conditionalFormatting sqref="J13:N17">
    <cfRule type="containsBlanks" dxfId="184" priority="6">
      <formula>LEN(TRIM(J13))=0</formula>
    </cfRule>
  </conditionalFormatting>
  <conditionalFormatting sqref="C10:G17">
    <cfRule type="containsBlanks" dxfId="183" priority="8">
      <formula>LEN(TRIM(C10))=0</formula>
    </cfRule>
  </conditionalFormatting>
  <conditionalFormatting sqref="K6:K10">
    <cfRule type="containsBlanks" dxfId="182" priority="4">
      <formula>LEN(TRIM(K6))=0</formula>
    </cfRule>
  </conditionalFormatting>
  <conditionalFormatting sqref="K13:K17">
    <cfRule type="containsBlanks" dxfId="181" priority="3">
      <formula>LEN(TRIM(K13))=0</formula>
    </cfRule>
  </conditionalFormatting>
  <conditionalFormatting sqref="J20:N21">
    <cfRule type="containsBlanks" dxfId="180" priority="2">
      <formula>LEN(TRIM(J20))=0</formula>
    </cfRule>
  </conditionalFormatting>
  <conditionalFormatting sqref="K20:K21">
    <cfRule type="containsBlanks" dxfId="179" priority="1">
      <formula>LEN(TRIM(K20))=0</formula>
    </cfRule>
  </conditionalFormatting>
  <dataValidations count="2">
    <dataValidation type="list" allowBlank="1" showInputMessage="1" showErrorMessage="1" sqref="F4:F6">
      <formula1>scor1</formula1>
    </dataValidation>
    <dataValidation type="list" allowBlank="1" showInputMessage="1" showErrorMessage="1" sqref="F7:G7">
      <formula1>vadpol</formula1>
    </dataValidation>
  </dataValidations>
  <pageMargins left="0.31496062992125984" right="0.51181102362204722" top="0.55118110236220474" bottom="0.55118110236220474" header="0.31496062992125984" footer="0.31496062992125984"/>
  <pageSetup paperSize="9" orientation="landscape" blackAndWhite="1" verticalDpi="0" r:id="rId1"/>
  <ignoredErrors>
    <ignoredError sqref="K13:K17 K7:K10 D10:D17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X74"/>
  <sheetViews>
    <sheetView showGridLines="0" showRowColHeaders="0" zoomScale="110" zoomScaleNormal="110" workbookViewId="0">
      <selection activeCell="E12" sqref="E12"/>
    </sheetView>
  </sheetViews>
  <sheetFormatPr defaultRowHeight="21.75" customHeight="1" x14ac:dyDescent="0.45"/>
  <cols>
    <col min="1" max="1" width="5.28515625" style="102" customWidth="1"/>
    <col min="2" max="2" width="5.5703125" style="102" customWidth="1"/>
    <col min="3" max="3" width="9.85546875" style="102" customWidth="1"/>
    <col min="4" max="4" width="17" style="102" customWidth="1"/>
    <col min="5" max="5" width="29.28515625" style="102" customWidth="1"/>
    <col min="6" max="13" width="5.28515625" style="102" customWidth="1"/>
    <col min="14" max="14" width="5.85546875" style="102" customWidth="1"/>
    <col min="15" max="15" width="1.7109375" style="102" customWidth="1"/>
    <col min="16" max="16" width="7.42578125" style="102" customWidth="1"/>
    <col min="17" max="16384" width="9.140625" style="102"/>
  </cols>
  <sheetData>
    <row r="1" spans="1:24" ht="48.75" customHeight="1" x14ac:dyDescent="0.5">
      <c r="A1" s="119"/>
      <c r="B1" s="119"/>
      <c r="C1" s="120"/>
      <c r="D1" s="121"/>
      <c r="E1" s="121"/>
      <c r="F1" s="119"/>
      <c r="G1" s="119"/>
      <c r="H1" s="119"/>
      <c r="I1" s="119"/>
      <c r="J1" s="119"/>
      <c r="K1" s="119"/>
      <c r="L1" s="119"/>
      <c r="M1" s="122"/>
      <c r="N1" s="547" t="s">
        <v>308</v>
      </c>
      <c r="O1" s="547"/>
      <c r="P1" s="547"/>
      <c r="Q1" s="547"/>
      <c r="R1" s="547"/>
      <c r="S1" s="119"/>
      <c r="T1" s="119"/>
      <c r="U1" s="119"/>
      <c r="V1" s="119"/>
      <c r="W1" s="119"/>
      <c r="X1" s="119"/>
    </row>
    <row r="2" spans="1:24" ht="20.25" customHeight="1" x14ac:dyDescent="0.45">
      <c r="A2" s="119"/>
      <c r="B2" s="554" t="str">
        <f>"รายชื่อนักเรียน  ชั้น"&amp;Home!C9&amp;"  ปีการศึกษา  "&amp;Home!F5</f>
        <v>รายชื่อนักเรียน  ชั้นประถมศึกษาปีที่ 1  ปีการศึกษา  2561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443"/>
      <c r="P2" s="552" t="s">
        <v>619</v>
      </c>
      <c r="Q2" s="553"/>
      <c r="R2" s="448" t="str">
        <f>Q57</f>
        <v>-</v>
      </c>
      <c r="S2" s="453" t="s">
        <v>615</v>
      </c>
      <c r="T2" s="119"/>
      <c r="U2" s="119"/>
      <c r="V2" s="119"/>
      <c r="W2" s="119"/>
      <c r="X2" s="119"/>
    </row>
    <row r="3" spans="1:24" s="103" customFormat="1" ht="20.25" customHeight="1" x14ac:dyDescent="0.4">
      <c r="A3" s="123"/>
      <c r="B3" s="555" t="s">
        <v>0</v>
      </c>
      <c r="C3" s="558" t="s">
        <v>20</v>
      </c>
      <c r="D3" s="561" t="s">
        <v>19</v>
      </c>
      <c r="E3" s="555" t="s">
        <v>17</v>
      </c>
      <c r="F3" s="548"/>
      <c r="G3" s="549"/>
      <c r="H3" s="549"/>
      <c r="I3" s="549"/>
      <c r="J3" s="549"/>
      <c r="K3" s="549"/>
      <c r="L3" s="549"/>
      <c r="M3" s="549"/>
      <c r="N3" s="549"/>
      <c r="O3" s="444"/>
      <c r="P3" s="552" t="s">
        <v>620</v>
      </c>
      <c r="Q3" s="553"/>
      <c r="R3" s="447" t="str">
        <f>Q58</f>
        <v>0</v>
      </c>
      <c r="S3" s="453" t="s">
        <v>615</v>
      </c>
      <c r="T3" s="123"/>
      <c r="U3" s="123"/>
      <c r="V3" s="123"/>
      <c r="W3" s="123"/>
      <c r="X3" s="123"/>
    </row>
    <row r="4" spans="1:24" s="103" customFormat="1" ht="20.25" customHeight="1" x14ac:dyDescent="0.4">
      <c r="A4" s="123"/>
      <c r="B4" s="556"/>
      <c r="C4" s="559"/>
      <c r="D4" s="562"/>
      <c r="E4" s="556"/>
      <c r="F4" s="548"/>
      <c r="G4" s="549"/>
      <c r="H4" s="549"/>
      <c r="I4" s="549"/>
      <c r="J4" s="549"/>
      <c r="K4" s="549"/>
      <c r="L4" s="549"/>
      <c r="M4" s="549"/>
      <c r="N4" s="549"/>
      <c r="O4" s="444"/>
      <c r="P4" s="552" t="s">
        <v>621</v>
      </c>
      <c r="Q4" s="553"/>
      <c r="R4" s="447" t="str">
        <f>Q59</f>
        <v>-</v>
      </c>
      <c r="S4" s="453" t="s">
        <v>615</v>
      </c>
      <c r="T4" s="123"/>
      <c r="U4" s="123"/>
      <c r="V4" s="123"/>
      <c r="W4" s="123"/>
      <c r="X4" s="123"/>
    </row>
    <row r="5" spans="1:24" s="103" customFormat="1" ht="20.25" customHeight="1" x14ac:dyDescent="0.4">
      <c r="A5" s="123"/>
      <c r="B5" s="557"/>
      <c r="C5" s="560"/>
      <c r="D5" s="563"/>
      <c r="E5" s="557"/>
      <c r="F5" s="548"/>
      <c r="G5" s="549"/>
      <c r="H5" s="549"/>
      <c r="I5" s="549"/>
      <c r="J5" s="549"/>
      <c r="K5" s="549"/>
      <c r="L5" s="549"/>
      <c r="M5" s="549"/>
      <c r="N5" s="549"/>
      <c r="O5" s="444"/>
      <c r="P5" s="439" t="s">
        <v>0</v>
      </c>
      <c r="Q5" s="439" t="s">
        <v>648</v>
      </c>
      <c r="R5" s="123"/>
      <c r="S5" s="123"/>
      <c r="T5" s="123"/>
      <c r="U5" s="123"/>
      <c r="V5" s="123"/>
      <c r="W5" s="123"/>
      <c r="X5" s="123"/>
    </row>
    <row r="6" spans="1:24" s="104" customFormat="1" ht="15.75" customHeight="1" x14ac:dyDescent="0.6">
      <c r="A6" s="124"/>
      <c r="B6" s="105">
        <v>1</v>
      </c>
      <c r="C6" s="530"/>
      <c r="D6" s="501"/>
      <c r="E6" s="292"/>
      <c r="F6" s="106"/>
      <c r="G6" s="107"/>
      <c r="H6" s="107"/>
      <c r="I6" s="107"/>
      <c r="J6" s="107"/>
      <c r="K6" s="107"/>
      <c r="L6" s="107"/>
      <c r="M6" s="107"/>
      <c r="N6" s="107"/>
      <c r="O6" s="445"/>
      <c r="P6" s="449" t="str">
        <f>เวลาเรียน!F7</f>
        <v/>
      </c>
      <c r="Q6" s="450"/>
      <c r="R6" s="451"/>
      <c r="S6" s="124"/>
      <c r="T6" s="124"/>
      <c r="U6" s="124"/>
      <c r="V6" s="124"/>
      <c r="W6" s="124"/>
      <c r="X6" s="124"/>
    </row>
    <row r="7" spans="1:24" s="104" customFormat="1" ht="15.75" customHeight="1" x14ac:dyDescent="0.6">
      <c r="A7" s="124"/>
      <c r="B7" s="105">
        <v>2</v>
      </c>
      <c r="C7" s="531"/>
      <c r="D7" s="501"/>
      <c r="E7" s="292"/>
      <c r="F7" s="106"/>
      <c r="G7" s="108"/>
      <c r="H7" s="460"/>
      <c r="I7" s="460"/>
      <c r="J7" s="460"/>
      <c r="K7" s="108"/>
      <c r="L7" s="108"/>
      <c r="M7" s="108"/>
      <c r="N7" s="108"/>
      <c r="O7" s="444"/>
      <c r="P7" s="449" t="str">
        <f>เวลาเรียน!F8</f>
        <v/>
      </c>
      <c r="Q7" s="450"/>
      <c r="R7" s="451"/>
      <c r="S7" s="124"/>
      <c r="T7" s="124"/>
      <c r="U7" s="124"/>
      <c r="V7" s="124"/>
      <c r="W7" s="124"/>
      <c r="X7" s="124"/>
    </row>
    <row r="8" spans="1:24" s="104" customFormat="1" ht="15.75" customHeight="1" x14ac:dyDescent="0.6">
      <c r="A8" s="124"/>
      <c r="B8" s="105">
        <v>3</v>
      </c>
      <c r="C8" s="530"/>
      <c r="D8" s="501"/>
      <c r="E8" s="292"/>
      <c r="F8" s="106"/>
      <c r="G8" s="107"/>
      <c r="H8" s="107"/>
      <c r="I8" s="107"/>
      <c r="J8" s="107"/>
      <c r="K8" s="107"/>
      <c r="L8" s="107"/>
      <c r="M8" s="107"/>
      <c r="N8" s="107"/>
      <c r="O8" s="445"/>
      <c r="P8" s="449" t="str">
        <f>เวลาเรียน!F9</f>
        <v/>
      </c>
      <c r="Q8" s="450"/>
      <c r="R8" s="451"/>
      <c r="S8" s="124"/>
      <c r="T8" s="124"/>
      <c r="U8" s="124"/>
      <c r="V8" s="124"/>
      <c r="W8" s="124"/>
      <c r="X8" s="124"/>
    </row>
    <row r="9" spans="1:24" s="104" customFormat="1" ht="15.75" customHeight="1" x14ac:dyDescent="0.6">
      <c r="A9" s="124"/>
      <c r="B9" s="105">
        <v>4</v>
      </c>
      <c r="C9" s="531"/>
      <c r="D9" s="501"/>
      <c r="E9" s="292"/>
      <c r="F9" s="106"/>
      <c r="G9" s="107"/>
      <c r="H9" s="107"/>
      <c r="I9" s="107"/>
      <c r="J9" s="107"/>
      <c r="K9" s="107"/>
      <c r="L9" s="107"/>
      <c r="M9" s="107"/>
      <c r="N9" s="107"/>
      <c r="O9" s="445"/>
      <c r="P9" s="449" t="str">
        <f>เวลาเรียน!F10</f>
        <v/>
      </c>
      <c r="Q9" s="450"/>
      <c r="R9" s="451"/>
      <c r="S9" s="124"/>
      <c r="T9" s="124"/>
      <c r="U9" s="124"/>
      <c r="V9" s="124"/>
      <c r="W9" s="124"/>
      <c r="X9" s="124"/>
    </row>
    <row r="10" spans="1:24" s="104" customFormat="1" ht="15.75" customHeight="1" x14ac:dyDescent="0.6">
      <c r="A10" s="124"/>
      <c r="B10" s="105">
        <v>5</v>
      </c>
      <c r="C10" s="530"/>
      <c r="D10" s="501"/>
      <c r="E10" s="292"/>
      <c r="F10" s="106"/>
      <c r="G10" s="107"/>
      <c r="H10" s="107"/>
      <c r="I10" s="107"/>
      <c r="J10" s="107"/>
      <c r="K10" s="107"/>
      <c r="L10" s="107"/>
      <c r="M10" s="107"/>
      <c r="N10" s="107"/>
      <c r="O10" s="445"/>
      <c r="P10" s="449" t="str">
        <f>เวลาเรียน!F11</f>
        <v/>
      </c>
      <c r="Q10" s="450"/>
      <c r="R10" s="451"/>
      <c r="S10" s="124"/>
      <c r="T10" s="124"/>
      <c r="U10" s="124"/>
      <c r="V10" s="124"/>
      <c r="W10" s="124"/>
      <c r="X10" s="124"/>
    </row>
    <row r="11" spans="1:24" s="104" customFormat="1" ht="15.75" customHeight="1" x14ac:dyDescent="0.6">
      <c r="A11" s="124"/>
      <c r="B11" s="105">
        <v>6</v>
      </c>
      <c r="C11" s="530"/>
      <c r="D11" s="501"/>
      <c r="E11" s="292"/>
      <c r="F11" s="106"/>
      <c r="G11" s="108"/>
      <c r="H11" s="460"/>
      <c r="I11" s="460"/>
      <c r="J11" s="460"/>
      <c r="K11" s="108"/>
      <c r="L11" s="108"/>
      <c r="M11" s="108"/>
      <c r="N11" s="108"/>
      <c r="O11" s="444"/>
      <c r="P11" s="449" t="str">
        <f>เวลาเรียน!F12</f>
        <v/>
      </c>
      <c r="Q11" s="450"/>
      <c r="R11" s="451"/>
      <c r="S11" s="124"/>
      <c r="T11" s="124"/>
      <c r="U11" s="124"/>
      <c r="V11" s="124"/>
      <c r="W11" s="124"/>
      <c r="X11" s="124"/>
    </row>
    <row r="12" spans="1:24" s="104" customFormat="1" ht="15.75" customHeight="1" x14ac:dyDescent="0.6">
      <c r="A12" s="124"/>
      <c r="B12" s="105">
        <v>7</v>
      </c>
      <c r="C12" s="531"/>
      <c r="D12" s="501"/>
      <c r="E12" s="292"/>
      <c r="F12" s="106"/>
      <c r="G12" s="107"/>
      <c r="H12" s="107"/>
      <c r="I12" s="107"/>
      <c r="J12" s="107"/>
      <c r="K12" s="107"/>
      <c r="L12" s="107"/>
      <c r="M12" s="107"/>
      <c r="N12" s="107"/>
      <c r="O12" s="445"/>
      <c r="P12" s="449" t="str">
        <f>เวลาเรียน!F13</f>
        <v/>
      </c>
      <c r="Q12" s="450"/>
      <c r="R12" s="451"/>
      <c r="S12" s="124"/>
      <c r="T12" s="124"/>
      <c r="U12" s="124"/>
      <c r="V12" s="124"/>
      <c r="W12" s="124"/>
      <c r="X12" s="124"/>
    </row>
    <row r="13" spans="1:24" s="104" customFormat="1" ht="15.75" customHeight="1" x14ac:dyDescent="0.6">
      <c r="A13" s="124"/>
      <c r="B13" s="105">
        <v>8</v>
      </c>
      <c r="C13" s="530"/>
      <c r="D13" s="501"/>
      <c r="E13" s="292"/>
      <c r="F13" s="106"/>
      <c r="G13" s="107"/>
      <c r="H13" s="107"/>
      <c r="I13" s="107"/>
      <c r="J13" s="107"/>
      <c r="K13" s="107"/>
      <c r="L13" s="107"/>
      <c r="M13" s="107"/>
      <c r="N13" s="107"/>
      <c r="O13" s="445"/>
      <c r="P13" s="449" t="str">
        <f>เวลาเรียน!F14</f>
        <v/>
      </c>
      <c r="Q13" s="450"/>
      <c r="R13" s="451"/>
      <c r="S13" s="124"/>
      <c r="T13" s="124"/>
      <c r="U13" s="124"/>
      <c r="V13" s="124"/>
      <c r="W13" s="124"/>
      <c r="X13" s="124"/>
    </row>
    <row r="14" spans="1:24" s="104" customFormat="1" ht="15.75" customHeight="1" x14ac:dyDescent="0.6">
      <c r="A14" s="124"/>
      <c r="B14" s="105">
        <v>9</v>
      </c>
      <c r="C14" s="531"/>
      <c r="D14" s="501"/>
      <c r="E14" s="292"/>
      <c r="F14" s="106"/>
      <c r="G14" s="107"/>
      <c r="H14" s="107"/>
      <c r="I14" s="107"/>
      <c r="J14" s="107"/>
      <c r="K14" s="107"/>
      <c r="L14" s="107"/>
      <c r="M14" s="107"/>
      <c r="N14" s="107"/>
      <c r="O14" s="445"/>
      <c r="P14" s="449" t="str">
        <f>เวลาเรียน!F15</f>
        <v/>
      </c>
      <c r="Q14" s="450"/>
      <c r="R14" s="451"/>
      <c r="S14" s="124"/>
      <c r="T14" s="124"/>
      <c r="U14" s="124"/>
      <c r="V14" s="124"/>
      <c r="W14" s="124"/>
      <c r="X14" s="124"/>
    </row>
    <row r="15" spans="1:24" s="104" customFormat="1" ht="15.75" customHeight="1" x14ac:dyDescent="0.6">
      <c r="A15" s="124"/>
      <c r="B15" s="105">
        <v>10</v>
      </c>
      <c r="C15" s="530"/>
      <c r="D15" s="501"/>
      <c r="E15" s="292"/>
      <c r="F15" s="106"/>
      <c r="G15" s="107"/>
      <c r="H15" s="107"/>
      <c r="I15" s="107"/>
      <c r="J15" s="107"/>
      <c r="K15" s="107"/>
      <c r="L15" s="107"/>
      <c r="M15" s="107"/>
      <c r="N15" s="107"/>
      <c r="O15" s="445"/>
      <c r="P15" s="449" t="str">
        <f>เวลาเรียน!F16</f>
        <v/>
      </c>
      <c r="Q15" s="450"/>
      <c r="R15" s="451"/>
      <c r="S15" s="124"/>
      <c r="T15" s="124"/>
      <c r="U15" s="124"/>
      <c r="V15" s="124"/>
      <c r="W15" s="124"/>
      <c r="X15" s="124"/>
    </row>
    <row r="16" spans="1:24" s="104" customFormat="1" ht="15.75" customHeight="1" x14ac:dyDescent="0.6">
      <c r="A16" s="124"/>
      <c r="B16" s="105">
        <v>11</v>
      </c>
      <c r="C16" s="530"/>
      <c r="D16" s="501"/>
      <c r="E16" s="292"/>
      <c r="F16" s="106"/>
      <c r="G16" s="107"/>
      <c r="H16" s="107"/>
      <c r="I16" s="107"/>
      <c r="J16" s="107"/>
      <c r="K16" s="107"/>
      <c r="L16" s="107"/>
      <c r="M16" s="107"/>
      <c r="N16" s="107"/>
      <c r="O16" s="445"/>
      <c r="P16" s="449" t="str">
        <f>เวลาเรียน!F17</f>
        <v/>
      </c>
      <c r="Q16" s="450"/>
      <c r="R16" s="451"/>
      <c r="S16" s="124"/>
      <c r="T16" s="124"/>
      <c r="U16" s="124"/>
      <c r="V16" s="124"/>
      <c r="W16" s="124"/>
      <c r="X16" s="124"/>
    </row>
    <row r="17" spans="1:24" s="104" customFormat="1" ht="15.75" customHeight="1" x14ac:dyDescent="0.6">
      <c r="A17" s="124"/>
      <c r="B17" s="105">
        <v>12</v>
      </c>
      <c r="C17" s="531"/>
      <c r="D17" s="501"/>
      <c r="E17" s="292"/>
      <c r="F17" s="106"/>
      <c r="G17" s="109"/>
      <c r="H17" s="109"/>
      <c r="I17" s="109"/>
      <c r="J17" s="109"/>
      <c r="K17" s="109"/>
      <c r="L17" s="109"/>
      <c r="M17" s="109"/>
      <c r="N17" s="109"/>
      <c r="O17" s="446"/>
      <c r="P17" s="449" t="str">
        <f>เวลาเรียน!F18</f>
        <v/>
      </c>
      <c r="Q17" s="450"/>
      <c r="R17" s="451"/>
      <c r="S17" s="124"/>
      <c r="T17" s="124"/>
      <c r="U17" s="124"/>
      <c r="V17" s="124"/>
      <c r="W17" s="124"/>
      <c r="X17" s="124"/>
    </row>
    <row r="18" spans="1:24" s="104" customFormat="1" ht="15.75" customHeight="1" x14ac:dyDescent="0.6">
      <c r="A18" s="124"/>
      <c r="B18" s="105">
        <v>13</v>
      </c>
      <c r="C18" s="531"/>
      <c r="D18" s="501"/>
      <c r="E18" s="292"/>
      <c r="F18" s="106"/>
      <c r="G18" s="109"/>
      <c r="H18" s="109"/>
      <c r="I18" s="109"/>
      <c r="J18" s="109"/>
      <c r="K18" s="109"/>
      <c r="L18" s="109"/>
      <c r="M18" s="109"/>
      <c r="N18" s="109"/>
      <c r="O18" s="446"/>
      <c r="P18" s="449" t="str">
        <f>เวลาเรียน!F19</f>
        <v/>
      </c>
      <c r="Q18" s="450"/>
      <c r="R18" s="451"/>
      <c r="S18" s="124"/>
      <c r="T18" s="124"/>
      <c r="U18" s="124"/>
      <c r="V18" s="124"/>
      <c r="W18" s="124"/>
      <c r="X18" s="124"/>
    </row>
    <row r="19" spans="1:24" s="104" customFormat="1" ht="15.75" customHeight="1" x14ac:dyDescent="0.6">
      <c r="A19" s="124"/>
      <c r="B19" s="105">
        <v>14</v>
      </c>
      <c r="C19" s="530"/>
      <c r="D19" s="501"/>
      <c r="E19" s="292"/>
      <c r="F19" s="106"/>
      <c r="G19" s="109"/>
      <c r="H19" s="109"/>
      <c r="I19" s="109"/>
      <c r="J19" s="109"/>
      <c r="K19" s="109"/>
      <c r="L19" s="109"/>
      <c r="M19" s="109"/>
      <c r="N19" s="109"/>
      <c r="O19" s="446"/>
      <c r="P19" s="449" t="str">
        <f>เวลาเรียน!F20</f>
        <v/>
      </c>
      <c r="Q19" s="450"/>
      <c r="R19" s="451"/>
      <c r="S19" s="124"/>
      <c r="T19" s="124"/>
      <c r="U19" s="124"/>
      <c r="V19" s="124"/>
      <c r="W19" s="124"/>
      <c r="X19" s="124"/>
    </row>
    <row r="20" spans="1:24" s="104" customFormat="1" ht="15.75" customHeight="1" x14ac:dyDescent="0.6">
      <c r="A20" s="124"/>
      <c r="B20" s="105">
        <v>15</v>
      </c>
      <c r="C20" s="531"/>
      <c r="D20" s="501"/>
      <c r="E20" s="292"/>
      <c r="F20" s="106"/>
      <c r="G20" s="108"/>
      <c r="H20" s="460"/>
      <c r="I20" s="460"/>
      <c r="J20" s="460"/>
      <c r="K20" s="108"/>
      <c r="L20" s="108"/>
      <c r="M20" s="108"/>
      <c r="N20" s="108"/>
      <c r="O20" s="444"/>
      <c r="P20" s="449" t="str">
        <f>เวลาเรียน!F21</f>
        <v/>
      </c>
      <c r="Q20" s="450"/>
      <c r="R20" s="451"/>
      <c r="S20" s="124"/>
      <c r="T20" s="124"/>
      <c r="U20" s="124"/>
      <c r="V20" s="124"/>
      <c r="W20" s="124"/>
      <c r="X20" s="124"/>
    </row>
    <row r="21" spans="1:24" s="104" customFormat="1" ht="15.75" customHeight="1" x14ac:dyDescent="0.6">
      <c r="A21" s="124"/>
      <c r="B21" s="105">
        <v>16</v>
      </c>
      <c r="C21" s="530"/>
      <c r="D21" s="501"/>
      <c r="E21" s="292"/>
      <c r="F21" s="106"/>
      <c r="G21" s="108"/>
      <c r="H21" s="460"/>
      <c r="I21" s="460"/>
      <c r="J21" s="460"/>
      <c r="K21" s="108"/>
      <c r="L21" s="108"/>
      <c r="M21" s="108"/>
      <c r="N21" s="108"/>
      <c r="O21" s="444"/>
      <c r="P21" s="449" t="str">
        <f>เวลาเรียน!F22</f>
        <v/>
      </c>
      <c r="Q21" s="450"/>
      <c r="R21" s="451"/>
      <c r="S21" s="124"/>
      <c r="T21" s="124"/>
      <c r="U21" s="124"/>
      <c r="V21" s="124"/>
      <c r="W21" s="124"/>
      <c r="X21" s="124"/>
    </row>
    <row r="22" spans="1:24" s="104" customFormat="1" ht="15.75" customHeight="1" x14ac:dyDescent="0.6">
      <c r="A22" s="124"/>
      <c r="B22" s="105">
        <v>17</v>
      </c>
      <c r="C22" s="530"/>
      <c r="D22" s="501"/>
      <c r="E22" s="292"/>
      <c r="F22" s="106"/>
      <c r="G22" s="108"/>
      <c r="H22" s="460"/>
      <c r="I22" s="460"/>
      <c r="J22" s="460"/>
      <c r="K22" s="108"/>
      <c r="L22" s="108"/>
      <c r="M22" s="108"/>
      <c r="N22" s="108"/>
      <c r="O22" s="444"/>
      <c r="P22" s="449" t="str">
        <f>เวลาเรียน!F23</f>
        <v/>
      </c>
      <c r="Q22" s="450"/>
      <c r="R22" s="451"/>
      <c r="S22" s="124"/>
      <c r="T22" s="124"/>
      <c r="U22" s="124"/>
      <c r="V22" s="124"/>
      <c r="W22" s="124"/>
      <c r="X22" s="124"/>
    </row>
    <row r="23" spans="1:24" s="104" customFormat="1" ht="15.75" customHeight="1" x14ac:dyDescent="0.4">
      <c r="A23" s="124"/>
      <c r="B23" s="105">
        <v>18</v>
      </c>
      <c r="C23" s="501"/>
      <c r="D23" s="501"/>
      <c r="E23" s="292"/>
      <c r="F23" s="106"/>
      <c r="G23" s="108"/>
      <c r="H23" s="460"/>
      <c r="I23" s="460"/>
      <c r="J23" s="460"/>
      <c r="K23" s="108"/>
      <c r="L23" s="108"/>
      <c r="M23" s="108"/>
      <c r="N23" s="108"/>
      <c r="O23" s="444"/>
      <c r="P23" s="449" t="str">
        <f>เวลาเรียน!F24</f>
        <v/>
      </c>
      <c r="Q23" s="450"/>
      <c r="R23" s="451"/>
      <c r="S23" s="124"/>
      <c r="T23" s="124"/>
      <c r="U23" s="124"/>
      <c r="V23" s="124"/>
      <c r="W23" s="124"/>
      <c r="X23" s="124"/>
    </row>
    <row r="24" spans="1:24" s="104" customFormat="1" ht="15.75" customHeight="1" x14ac:dyDescent="0.4">
      <c r="A24" s="124"/>
      <c r="B24" s="105">
        <v>19</v>
      </c>
      <c r="C24" s="501"/>
      <c r="D24" s="501"/>
      <c r="E24" s="292"/>
      <c r="F24" s="106"/>
      <c r="G24" s="108"/>
      <c r="H24" s="460"/>
      <c r="I24" s="460"/>
      <c r="J24" s="460"/>
      <c r="K24" s="108"/>
      <c r="L24" s="108"/>
      <c r="M24" s="108"/>
      <c r="N24" s="108"/>
      <c r="O24" s="444"/>
      <c r="P24" s="449" t="str">
        <f>เวลาเรียน!F25</f>
        <v/>
      </c>
      <c r="Q24" s="450"/>
      <c r="R24" s="451"/>
      <c r="S24" s="124"/>
      <c r="T24" s="124"/>
      <c r="U24" s="124"/>
      <c r="V24" s="124"/>
      <c r="W24" s="124"/>
      <c r="X24" s="124"/>
    </row>
    <row r="25" spans="1:24" s="104" customFormat="1" ht="15.75" customHeight="1" x14ac:dyDescent="0.4">
      <c r="A25" s="124"/>
      <c r="B25" s="105">
        <v>20</v>
      </c>
      <c r="C25" s="501"/>
      <c r="D25" s="501"/>
      <c r="E25" s="292"/>
      <c r="F25" s="106"/>
      <c r="G25" s="108"/>
      <c r="H25" s="460"/>
      <c r="I25" s="460"/>
      <c r="J25" s="460"/>
      <c r="K25" s="108"/>
      <c r="L25" s="108"/>
      <c r="M25" s="108"/>
      <c r="N25" s="108"/>
      <c r="O25" s="444"/>
      <c r="P25" s="449" t="str">
        <f>เวลาเรียน!F26</f>
        <v/>
      </c>
      <c r="Q25" s="450"/>
      <c r="R25" s="451"/>
      <c r="S25" s="124"/>
      <c r="T25" s="124"/>
      <c r="U25" s="124"/>
      <c r="V25" s="124"/>
      <c r="W25" s="124"/>
      <c r="X25" s="124"/>
    </row>
    <row r="26" spans="1:24" s="104" customFormat="1" ht="15.75" customHeight="1" x14ac:dyDescent="0.4">
      <c r="A26" s="124"/>
      <c r="B26" s="105">
        <v>21</v>
      </c>
      <c r="C26" s="501"/>
      <c r="D26" s="501"/>
      <c r="E26" s="292"/>
      <c r="F26" s="106"/>
      <c r="G26" s="108"/>
      <c r="H26" s="460"/>
      <c r="I26" s="460"/>
      <c r="J26" s="460"/>
      <c r="K26" s="108"/>
      <c r="L26" s="108"/>
      <c r="M26" s="108"/>
      <c r="N26" s="108"/>
      <c r="O26" s="444"/>
      <c r="P26" s="449" t="str">
        <f>เวลาเรียน!F27</f>
        <v/>
      </c>
      <c r="Q26" s="450"/>
      <c r="R26" s="451"/>
      <c r="S26" s="124"/>
      <c r="T26" s="124"/>
      <c r="U26" s="124"/>
      <c r="V26" s="124"/>
      <c r="W26" s="124"/>
      <c r="X26" s="124"/>
    </row>
    <row r="27" spans="1:24" s="104" customFormat="1" ht="15.75" customHeight="1" x14ac:dyDescent="0.4">
      <c r="A27" s="124"/>
      <c r="B27" s="105">
        <v>22</v>
      </c>
      <c r="C27" s="501"/>
      <c r="D27" s="501"/>
      <c r="E27" s="292"/>
      <c r="F27" s="106"/>
      <c r="G27" s="108"/>
      <c r="H27" s="460"/>
      <c r="I27" s="460"/>
      <c r="J27" s="460"/>
      <c r="K27" s="108"/>
      <c r="L27" s="108"/>
      <c r="M27" s="108"/>
      <c r="N27" s="108"/>
      <c r="O27" s="444"/>
      <c r="P27" s="449" t="str">
        <f>เวลาเรียน!F28</f>
        <v/>
      </c>
      <c r="Q27" s="450"/>
      <c r="R27" s="451"/>
      <c r="S27" s="124"/>
      <c r="T27" s="124"/>
      <c r="U27" s="124"/>
      <c r="V27" s="124"/>
      <c r="W27" s="124"/>
      <c r="X27" s="124"/>
    </row>
    <row r="28" spans="1:24" s="104" customFormat="1" ht="15.75" customHeight="1" x14ac:dyDescent="0.4">
      <c r="A28" s="124"/>
      <c r="B28" s="105">
        <v>23</v>
      </c>
      <c r="C28" s="501"/>
      <c r="D28" s="501"/>
      <c r="E28" s="292"/>
      <c r="F28" s="106"/>
      <c r="G28" s="108"/>
      <c r="H28" s="460"/>
      <c r="I28" s="460"/>
      <c r="J28" s="460"/>
      <c r="K28" s="108"/>
      <c r="L28" s="108"/>
      <c r="M28" s="108"/>
      <c r="N28" s="108"/>
      <c r="O28" s="444"/>
      <c r="P28" s="449" t="str">
        <f>เวลาเรียน!F29</f>
        <v/>
      </c>
      <c r="Q28" s="450"/>
      <c r="R28" s="451"/>
      <c r="S28" s="124"/>
      <c r="T28" s="124"/>
      <c r="U28" s="124"/>
      <c r="V28" s="124"/>
      <c r="W28" s="124"/>
      <c r="X28" s="124"/>
    </row>
    <row r="29" spans="1:24" s="104" customFormat="1" ht="15.75" customHeight="1" x14ac:dyDescent="0.4">
      <c r="A29" s="124"/>
      <c r="B29" s="105">
        <v>24</v>
      </c>
      <c r="C29" s="501"/>
      <c r="D29" s="501"/>
      <c r="E29" s="292"/>
      <c r="F29" s="106"/>
      <c r="G29" s="108"/>
      <c r="H29" s="460"/>
      <c r="I29" s="460"/>
      <c r="J29" s="460"/>
      <c r="K29" s="108"/>
      <c r="L29" s="108"/>
      <c r="M29" s="108"/>
      <c r="N29" s="108"/>
      <c r="O29" s="444"/>
      <c r="P29" s="449" t="str">
        <f>เวลาเรียน!F30</f>
        <v/>
      </c>
      <c r="Q29" s="450"/>
      <c r="R29" s="451"/>
      <c r="S29" s="124"/>
      <c r="T29" s="124"/>
      <c r="U29" s="124"/>
      <c r="V29" s="124"/>
      <c r="W29" s="124"/>
      <c r="X29" s="124"/>
    </row>
    <row r="30" spans="1:24" s="104" customFormat="1" ht="15.75" customHeight="1" x14ac:dyDescent="0.4">
      <c r="A30" s="124"/>
      <c r="B30" s="105">
        <v>25</v>
      </c>
      <c r="C30" s="501"/>
      <c r="D30" s="501"/>
      <c r="E30" s="292"/>
      <c r="F30" s="106"/>
      <c r="G30" s="108"/>
      <c r="H30" s="460"/>
      <c r="I30" s="460"/>
      <c r="J30" s="460"/>
      <c r="K30" s="108"/>
      <c r="L30" s="108"/>
      <c r="M30" s="108"/>
      <c r="N30" s="108"/>
      <c r="O30" s="444"/>
      <c r="P30" s="449" t="str">
        <f>เวลาเรียน!F31</f>
        <v/>
      </c>
      <c r="Q30" s="450"/>
      <c r="R30" s="451"/>
      <c r="S30" s="124"/>
      <c r="T30" s="124"/>
      <c r="U30" s="124"/>
      <c r="V30" s="124"/>
      <c r="W30" s="124"/>
      <c r="X30" s="124"/>
    </row>
    <row r="31" spans="1:24" s="104" customFormat="1" ht="15.75" customHeight="1" x14ac:dyDescent="0.4">
      <c r="A31" s="124"/>
      <c r="B31" s="105">
        <v>26</v>
      </c>
      <c r="C31" s="501"/>
      <c r="D31" s="501"/>
      <c r="E31" s="292"/>
      <c r="F31" s="106"/>
      <c r="G31" s="108"/>
      <c r="H31" s="460"/>
      <c r="I31" s="460"/>
      <c r="J31" s="460"/>
      <c r="K31" s="108"/>
      <c r="L31" s="108"/>
      <c r="M31" s="108"/>
      <c r="N31" s="108"/>
      <c r="O31" s="444"/>
      <c r="P31" s="449" t="str">
        <f>เวลาเรียน!F32</f>
        <v/>
      </c>
      <c r="Q31" s="450"/>
      <c r="R31" s="451"/>
      <c r="S31" s="124"/>
      <c r="T31" s="124"/>
      <c r="U31" s="124"/>
      <c r="V31" s="124"/>
      <c r="W31" s="124"/>
      <c r="X31" s="124"/>
    </row>
    <row r="32" spans="1:24" s="104" customFormat="1" ht="15.75" customHeight="1" x14ac:dyDescent="0.4">
      <c r="A32" s="124"/>
      <c r="B32" s="105">
        <v>27</v>
      </c>
      <c r="C32" s="501"/>
      <c r="D32" s="501"/>
      <c r="E32" s="292"/>
      <c r="F32" s="106"/>
      <c r="G32" s="108"/>
      <c r="H32" s="460"/>
      <c r="I32" s="460"/>
      <c r="J32" s="460"/>
      <c r="K32" s="108"/>
      <c r="L32" s="108"/>
      <c r="M32" s="108"/>
      <c r="N32" s="108"/>
      <c r="O32" s="444"/>
      <c r="P32" s="449" t="str">
        <f>เวลาเรียน!F33</f>
        <v/>
      </c>
      <c r="Q32" s="450"/>
      <c r="R32" s="451"/>
      <c r="S32" s="124"/>
      <c r="T32" s="124"/>
      <c r="U32" s="124"/>
      <c r="V32" s="124"/>
      <c r="W32" s="124"/>
      <c r="X32" s="124"/>
    </row>
    <row r="33" spans="1:24" s="104" customFormat="1" ht="15.75" customHeight="1" x14ac:dyDescent="0.4">
      <c r="A33" s="124"/>
      <c r="B33" s="105">
        <v>28</v>
      </c>
      <c r="C33" s="501"/>
      <c r="D33" s="501"/>
      <c r="E33" s="292"/>
      <c r="F33" s="106"/>
      <c r="G33" s="108"/>
      <c r="H33" s="460"/>
      <c r="I33" s="460"/>
      <c r="J33" s="460"/>
      <c r="K33" s="108"/>
      <c r="L33" s="108"/>
      <c r="M33" s="108"/>
      <c r="N33" s="108"/>
      <c r="O33" s="444"/>
      <c r="P33" s="449" t="str">
        <f>เวลาเรียน!F34</f>
        <v/>
      </c>
      <c r="Q33" s="450"/>
      <c r="R33" s="451"/>
      <c r="S33" s="124"/>
      <c r="T33" s="124"/>
      <c r="U33" s="124"/>
      <c r="V33" s="124"/>
      <c r="W33" s="124"/>
      <c r="X33" s="124"/>
    </row>
    <row r="34" spans="1:24" s="104" customFormat="1" ht="15.75" customHeight="1" x14ac:dyDescent="0.4">
      <c r="A34" s="124"/>
      <c r="B34" s="105">
        <v>29</v>
      </c>
      <c r="C34" s="501"/>
      <c r="D34" s="501"/>
      <c r="E34" s="292"/>
      <c r="F34" s="106"/>
      <c r="G34" s="108"/>
      <c r="H34" s="460"/>
      <c r="I34" s="460"/>
      <c r="J34" s="460"/>
      <c r="K34" s="108"/>
      <c r="L34" s="108"/>
      <c r="M34" s="108"/>
      <c r="N34" s="108"/>
      <c r="O34" s="444"/>
      <c r="P34" s="449" t="str">
        <f>เวลาเรียน!F35</f>
        <v/>
      </c>
      <c r="Q34" s="450"/>
      <c r="R34" s="451"/>
      <c r="S34" s="124"/>
      <c r="T34" s="124"/>
      <c r="U34" s="124"/>
      <c r="V34" s="124"/>
      <c r="W34" s="124"/>
      <c r="X34" s="124"/>
    </row>
    <row r="35" spans="1:24" s="104" customFormat="1" ht="15.75" customHeight="1" x14ac:dyDescent="0.4">
      <c r="A35" s="124"/>
      <c r="B35" s="105">
        <v>30</v>
      </c>
      <c r="C35" s="501"/>
      <c r="D35" s="501"/>
      <c r="E35" s="292"/>
      <c r="F35" s="106"/>
      <c r="G35" s="108"/>
      <c r="H35" s="460"/>
      <c r="I35" s="460"/>
      <c r="J35" s="460"/>
      <c r="K35" s="108"/>
      <c r="L35" s="108"/>
      <c r="M35" s="108"/>
      <c r="N35" s="108"/>
      <c r="O35" s="444"/>
      <c r="P35" s="449" t="str">
        <f>เวลาเรียน!F36</f>
        <v/>
      </c>
      <c r="Q35" s="450"/>
      <c r="R35" s="451"/>
      <c r="S35" s="124"/>
      <c r="T35" s="124"/>
      <c r="U35" s="124"/>
      <c r="V35" s="124"/>
      <c r="W35" s="124"/>
      <c r="X35" s="124"/>
    </row>
    <row r="36" spans="1:24" s="104" customFormat="1" ht="15.75" customHeight="1" x14ac:dyDescent="0.4">
      <c r="A36" s="124"/>
      <c r="B36" s="105">
        <v>31</v>
      </c>
      <c r="C36" s="501"/>
      <c r="D36" s="501"/>
      <c r="E36" s="292"/>
      <c r="F36" s="106"/>
      <c r="G36" s="108"/>
      <c r="H36" s="460"/>
      <c r="I36" s="460"/>
      <c r="J36" s="460"/>
      <c r="K36" s="108"/>
      <c r="L36" s="108"/>
      <c r="M36" s="108"/>
      <c r="N36" s="108"/>
      <c r="O36" s="444"/>
      <c r="P36" s="449" t="str">
        <f>เวลาเรียน!F37</f>
        <v/>
      </c>
      <c r="Q36" s="450"/>
      <c r="R36" s="451"/>
      <c r="S36" s="124"/>
      <c r="T36" s="124"/>
      <c r="U36" s="124"/>
      <c r="V36" s="124"/>
      <c r="W36" s="124"/>
      <c r="X36" s="124"/>
    </row>
    <row r="37" spans="1:24" s="104" customFormat="1" ht="15.75" customHeight="1" x14ac:dyDescent="0.4">
      <c r="A37" s="124"/>
      <c r="B37" s="105">
        <v>32</v>
      </c>
      <c r="C37" s="501"/>
      <c r="D37" s="501"/>
      <c r="E37" s="292"/>
      <c r="F37" s="106"/>
      <c r="G37" s="108"/>
      <c r="H37" s="460"/>
      <c r="I37" s="460"/>
      <c r="J37" s="460"/>
      <c r="K37" s="108"/>
      <c r="L37" s="108"/>
      <c r="M37" s="108"/>
      <c r="N37" s="108"/>
      <c r="O37" s="444"/>
      <c r="P37" s="449" t="str">
        <f>เวลาเรียน!F38</f>
        <v/>
      </c>
      <c r="Q37" s="450"/>
      <c r="R37" s="451"/>
      <c r="S37" s="124"/>
      <c r="T37" s="124"/>
      <c r="U37" s="124"/>
      <c r="V37" s="124"/>
      <c r="W37" s="124"/>
      <c r="X37" s="124"/>
    </row>
    <row r="38" spans="1:24" s="103" customFormat="1" ht="15.75" customHeight="1" x14ac:dyDescent="0.4">
      <c r="A38" s="123"/>
      <c r="B38" s="105">
        <v>33</v>
      </c>
      <c r="C38" s="501"/>
      <c r="D38" s="501"/>
      <c r="E38" s="292"/>
      <c r="F38" s="110"/>
      <c r="G38" s="107"/>
      <c r="H38" s="107"/>
      <c r="I38" s="107"/>
      <c r="J38" s="107"/>
      <c r="K38" s="107"/>
      <c r="L38" s="107"/>
      <c r="M38" s="107"/>
      <c r="N38" s="107"/>
      <c r="O38" s="445"/>
      <c r="P38" s="449" t="str">
        <f>เวลาเรียน!F39</f>
        <v/>
      </c>
      <c r="Q38" s="450"/>
      <c r="R38" s="452"/>
      <c r="S38" s="123"/>
      <c r="T38" s="123"/>
      <c r="U38" s="123"/>
      <c r="V38" s="123"/>
      <c r="W38" s="123"/>
      <c r="X38" s="123"/>
    </row>
    <row r="39" spans="1:24" s="103" customFormat="1" ht="15.75" customHeight="1" x14ac:dyDescent="0.4">
      <c r="A39" s="123"/>
      <c r="B39" s="105">
        <v>34</v>
      </c>
      <c r="C39" s="501"/>
      <c r="D39" s="501"/>
      <c r="E39" s="292"/>
      <c r="F39" s="110"/>
      <c r="G39" s="107"/>
      <c r="H39" s="107"/>
      <c r="I39" s="107"/>
      <c r="J39" s="107"/>
      <c r="K39" s="107"/>
      <c r="L39" s="107"/>
      <c r="M39" s="107"/>
      <c r="N39" s="107"/>
      <c r="O39" s="445"/>
      <c r="P39" s="449" t="str">
        <f>เวลาเรียน!F40</f>
        <v/>
      </c>
      <c r="Q39" s="450"/>
      <c r="R39" s="452"/>
      <c r="S39" s="123"/>
      <c r="T39" s="123"/>
      <c r="U39" s="123"/>
      <c r="V39" s="123"/>
      <c r="W39" s="123"/>
      <c r="X39" s="123"/>
    </row>
    <row r="40" spans="1:24" s="103" customFormat="1" ht="15.75" customHeight="1" x14ac:dyDescent="0.4">
      <c r="A40" s="123"/>
      <c r="B40" s="105">
        <v>35</v>
      </c>
      <c r="C40" s="501"/>
      <c r="D40" s="501"/>
      <c r="E40" s="292"/>
      <c r="F40" s="110"/>
      <c r="G40" s="107"/>
      <c r="H40" s="107"/>
      <c r="I40" s="107"/>
      <c r="J40" s="107"/>
      <c r="K40" s="107"/>
      <c r="L40" s="107"/>
      <c r="M40" s="107"/>
      <c r="N40" s="107"/>
      <c r="O40" s="445"/>
      <c r="P40" s="449" t="str">
        <f>เวลาเรียน!F41</f>
        <v/>
      </c>
      <c r="Q40" s="450"/>
      <c r="R40" s="452"/>
      <c r="S40" s="123"/>
      <c r="T40" s="123"/>
      <c r="U40" s="123"/>
      <c r="V40" s="123"/>
      <c r="W40" s="123"/>
      <c r="X40" s="123"/>
    </row>
    <row r="41" spans="1:24" s="103" customFormat="1" ht="15.75" customHeight="1" x14ac:dyDescent="0.4">
      <c r="A41" s="123"/>
      <c r="B41" s="105">
        <v>36</v>
      </c>
      <c r="C41" s="501"/>
      <c r="D41" s="501"/>
      <c r="E41" s="292"/>
      <c r="F41" s="110"/>
      <c r="G41" s="107"/>
      <c r="H41" s="107"/>
      <c r="I41" s="107"/>
      <c r="J41" s="107"/>
      <c r="K41" s="107"/>
      <c r="L41" s="107"/>
      <c r="M41" s="107"/>
      <c r="N41" s="107"/>
      <c r="O41" s="445"/>
      <c r="P41" s="449" t="str">
        <f>เวลาเรียน!F42</f>
        <v/>
      </c>
      <c r="Q41" s="450"/>
      <c r="R41" s="452"/>
      <c r="S41" s="123"/>
      <c r="T41" s="123"/>
      <c r="U41" s="123"/>
      <c r="V41" s="123"/>
      <c r="W41" s="123"/>
      <c r="X41" s="123"/>
    </row>
    <row r="42" spans="1:24" s="103" customFormat="1" ht="15.75" customHeight="1" x14ac:dyDescent="0.4">
      <c r="A42" s="123"/>
      <c r="B42" s="105">
        <v>37</v>
      </c>
      <c r="C42" s="501"/>
      <c r="D42" s="501"/>
      <c r="E42" s="292"/>
      <c r="F42" s="110"/>
      <c r="G42" s="107"/>
      <c r="H42" s="107"/>
      <c r="I42" s="107"/>
      <c r="J42" s="107"/>
      <c r="K42" s="107"/>
      <c r="L42" s="107"/>
      <c r="M42" s="107"/>
      <c r="N42" s="107"/>
      <c r="O42" s="445"/>
      <c r="P42" s="449" t="str">
        <f>เวลาเรียน!F43</f>
        <v/>
      </c>
      <c r="Q42" s="450"/>
      <c r="R42" s="452"/>
      <c r="S42" s="123"/>
      <c r="T42" s="123"/>
      <c r="U42" s="123"/>
      <c r="V42" s="123"/>
      <c r="W42" s="123"/>
      <c r="X42" s="123"/>
    </row>
    <row r="43" spans="1:24" s="103" customFormat="1" ht="15.75" customHeight="1" x14ac:dyDescent="0.4">
      <c r="A43" s="123"/>
      <c r="B43" s="105">
        <v>38</v>
      </c>
      <c r="C43" s="501"/>
      <c r="D43" s="501"/>
      <c r="E43" s="292"/>
      <c r="F43" s="110"/>
      <c r="G43" s="107"/>
      <c r="H43" s="107"/>
      <c r="I43" s="107"/>
      <c r="J43" s="107"/>
      <c r="K43" s="107"/>
      <c r="L43" s="107"/>
      <c r="M43" s="107"/>
      <c r="N43" s="107"/>
      <c r="O43" s="445"/>
      <c r="P43" s="449" t="str">
        <f>เวลาเรียน!F44</f>
        <v/>
      </c>
      <c r="Q43" s="450"/>
      <c r="R43" s="452"/>
      <c r="S43" s="123"/>
      <c r="T43" s="123"/>
      <c r="U43" s="123"/>
      <c r="V43" s="123"/>
      <c r="W43" s="123"/>
      <c r="X43" s="123"/>
    </row>
    <row r="44" spans="1:24" s="103" customFormat="1" ht="15.75" customHeight="1" x14ac:dyDescent="0.4">
      <c r="A44" s="123"/>
      <c r="B44" s="105">
        <v>39</v>
      </c>
      <c r="C44" s="501"/>
      <c r="D44" s="501"/>
      <c r="E44" s="292"/>
      <c r="F44" s="110"/>
      <c r="G44" s="107"/>
      <c r="H44" s="107"/>
      <c r="I44" s="107"/>
      <c r="J44" s="107"/>
      <c r="K44" s="107"/>
      <c r="L44" s="107"/>
      <c r="M44" s="107"/>
      <c r="N44" s="107"/>
      <c r="O44" s="445"/>
      <c r="P44" s="449" t="str">
        <f>เวลาเรียน!F45</f>
        <v/>
      </c>
      <c r="Q44" s="450"/>
      <c r="R44" s="452"/>
      <c r="S44" s="123"/>
      <c r="T44" s="123"/>
      <c r="U44" s="123"/>
      <c r="V44" s="123"/>
      <c r="W44" s="123"/>
      <c r="X44" s="123"/>
    </row>
    <row r="45" spans="1:24" s="103" customFormat="1" ht="15.75" customHeight="1" x14ac:dyDescent="0.4">
      <c r="A45" s="123"/>
      <c r="B45" s="105">
        <v>40</v>
      </c>
      <c r="C45" s="501"/>
      <c r="D45" s="501"/>
      <c r="E45" s="292"/>
      <c r="F45" s="110"/>
      <c r="G45" s="107"/>
      <c r="H45" s="107"/>
      <c r="I45" s="107"/>
      <c r="J45" s="107"/>
      <c r="K45" s="107"/>
      <c r="L45" s="107"/>
      <c r="M45" s="107"/>
      <c r="N45" s="107"/>
      <c r="O45" s="445"/>
      <c r="P45" s="449" t="str">
        <f>เวลาเรียน!F46</f>
        <v/>
      </c>
      <c r="Q45" s="450"/>
      <c r="R45" s="452"/>
      <c r="S45" s="123"/>
      <c r="T45" s="123"/>
      <c r="U45" s="123"/>
      <c r="V45" s="123"/>
      <c r="W45" s="123"/>
      <c r="X45" s="123"/>
    </row>
    <row r="46" spans="1:24" s="103" customFormat="1" ht="15.75" customHeight="1" x14ac:dyDescent="0.4">
      <c r="A46" s="123"/>
      <c r="B46" s="461">
        <v>41</v>
      </c>
      <c r="C46" s="501"/>
      <c r="D46" s="501"/>
      <c r="E46" s="292"/>
      <c r="F46" s="110"/>
      <c r="G46" s="107"/>
      <c r="H46" s="107"/>
      <c r="I46" s="107"/>
      <c r="J46" s="107"/>
      <c r="K46" s="107"/>
      <c r="L46" s="107"/>
      <c r="M46" s="107"/>
      <c r="N46" s="107"/>
      <c r="O46" s="445"/>
      <c r="P46" s="449" t="str">
        <f>เวลาเรียน!F47</f>
        <v/>
      </c>
      <c r="Q46" s="450"/>
      <c r="R46" s="452"/>
      <c r="S46" s="123"/>
      <c r="T46" s="123"/>
      <c r="U46" s="123"/>
      <c r="V46" s="123"/>
      <c r="W46" s="123"/>
      <c r="X46" s="123"/>
    </row>
    <row r="47" spans="1:24" s="103" customFormat="1" ht="15.75" customHeight="1" x14ac:dyDescent="0.4">
      <c r="A47" s="123"/>
      <c r="B47" s="461">
        <v>42</v>
      </c>
      <c r="C47" s="501"/>
      <c r="D47" s="501"/>
      <c r="E47" s="292"/>
      <c r="F47" s="110"/>
      <c r="G47" s="107"/>
      <c r="H47" s="107"/>
      <c r="I47" s="107"/>
      <c r="J47" s="107"/>
      <c r="K47" s="107"/>
      <c r="L47" s="107"/>
      <c r="M47" s="107"/>
      <c r="N47" s="107"/>
      <c r="O47" s="445"/>
      <c r="P47" s="449" t="str">
        <f>เวลาเรียน!F48</f>
        <v/>
      </c>
      <c r="Q47" s="450"/>
      <c r="R47" s="452"/>
      <c r="S47" s="123"/>
      <c r="T47" s="123"/>
      <c r="U47" s="123"/>
      <c r="V47" s="123"/>
      <c r="W47" s="123"/>
      <c r="X47" s="123"/>
    </row>
    <row r="48" spans="1:24" s="103" customFormat="1" ht="15.75" customHeight="1" x14ac:dyDescent="0.4">
      <c r="A48" s="123"/>
      <c r="B48" s="461">
        <v>43</v>
      </c>
      <c r="C48" s="501"/>
      <c r="D48" s="501"/>
      <c r="E48" s="292"/>
      <c r="F48" s="110"/>
      <c r="G48" s="107"/>
      <c r="H48" s="107"/>
      <c r="I48" s="107"/>
      <c r="J48" s="107"/>
      <c r="K48" s="107"/>
      <c r="L48" s="107"/>
      <c r="M48" s="107"/>
      <c r="N48" s="107"/>
      <c r="O48" s="445"/>
      <c r="P48" s="449" t="str">
        <f>เวลาเรียน!F49</f>
        <v/>
      </c>
      <c r="Q48" s="450"/>
      <c r="R48" s="452"/>
      <c r="S48" s="123"/>
      <c r="T48" s="123"/>
      <c r="U48" s="123"/>
      <c r="V48" s="123"/>
      <c r="W48" s="123"/>
      <c r="X48" s="123"/>
    </row>
    <row r="49" spans="1:24" s="103" customFormat="1" ht="15.75" customHeight="1" x14ac:dyDescent="0.4">
      <c r="A49" s="123"/>
      <c r="B49" s="461">
        <v>44</v>
      </c>
      <c r="C49" s="501"/>
      <c r="D49" s="501"/>
      <c r="E49" s="292"/>
      <c r="F49" s="110"/>
      <c r="G49" s="107"/>
      <c r="H49" s="107"/>
      <c r="I49" s="107"/>
      <c r="J49" s="107"/>
      <c r="K49" s="107"/>
      <c r="L49" s="107"/>
      <c r="M49" s="107"/>
      <c r="N49" s="107"/>
      <c r="O49" s="445"/>
      <c r="P49" s="449" t="str">
        <f>เวลาเรียน!F50</f>
        <v/>
      </c>
      <c r="Q49" s="450"/>
      <c r="R49" s="452"/>
      <c r="S49" s="123"/>
      <c r="T49" s="123"/>
      <c r="U49" s="123"/>
      <c r="V49" s="123"/>
      <c r="W49" s="123"/>
      <c r="X49" s="123"/>
    </row>
    <row r="50" spans="1:24" s="103" customFormat="1" ht="15.75" customHeight="1" x14ac:dyDescent="0.4">
      <c r="A50" s="123"/>
      <c r="B50" s="461">
        <v>45</v>
      </c>
      <c r="C50" s="501"/>
      <c r="D50" s="501"/>
      <c r="E50" s="292"/>
      <c r="F50" s="110"/>
      <c r="G50" s="107"/>
      <c r="H50" s="107"/>
      <c r="I50" s="107"/>
      <c r="J50" s="107"/>
      <c r="K50" s="107"/>
      <c r="L50" s="107"/>
      <c r="M50" s="107"/>
      <c r="N50" s="107"/>
      <c r="O50" s="445"/>
      <c r="P50" s="449" t="str">
        <f>เวลาเรียน!F51</f>
        <v/>
      </c>
      <c r="Q50" s="450"/>
      <c r="R50" s="452"/>
      <c r="S50" s="123"/>
      <c r="T50" s="123"/>
      <c r="U50" s="123"/>
      <c r="V50" s="123"/>
      <c r="W50" s="123"/>
      <c r="X50" s="123"/>
    </row>
    <row r="51" spans="1:24" s="103" customFormat="1" ht="15.75" customHeight="1" x14ac:dyDescent="0.4">
      <c r="A51" s="123"/>
      <c r="B51" s="461">
        <v>46</v>
      </c>
      <c r="C51" s="501"/>
      <c r="D51" s="501"/>
      <c r="E51" s="292"/>
      <c r="F51" s="110"/>
      <c r="G51" s="107"/>
      <c r="H51" s="107"/>
      <c r="I51" s="107"/>
      <c r="J51" s="107"/>
      <c r="K51" s="107"/>
      <c r="L51" s="107"/>
      <c r="M51" s="107"/>
      <c r="N51" s="107"/>
      <c r="O51" s="445"/>
      <c r="P51" s="449" t="str">
        <f>เวลาเรียน!F52</f>
        <v/>
      </c>
      <c r="Q51" s="450"/>
      <c r="R51" s="452"/>
      <c r="S51" s="123"/>
      <c r="T51" s="123"/>
      <c r="U51" s="123"/>
      <c r="V51" s="123"/>
      <c r="W51" s="123"/>
      <c r="X51" s="123"/>
    </row>
    <row r="52" spans="1:24" s="103" customFormat="1" ht="15.75" customHeight="1" x14ac:dyDescent="0.4">
      <c r="A52" s="123"/>
      <c r="B52" s="461">
        <v>47</v>
      </c>
      <c r="C52" s="501"/>
      <c r="D52" s="501"/>
      <c r="E52" s="292"/>
      <c r="F52" s="110"/>
      <c r="G52" s="107"/>
      <c r="H52" s="107"/>
      <c r="I52" s="107"/>
      <c r="J52" s="107"/>
      <c r="K52" s="107"/>
      <c r="L52" s="107"/>
      <c r="M52" s="107"/>
      <c r="N52" s="107"/>
      <c r="O52" s="445"/>
      <c r="P52" s="449" t="str">
        <f>เวลาเรียน!F53</f>
        <v/>
      </c>
      <c r="Q52" s="450"/>
      <c r="R52" s="452"/>
      <c r="S52" s="123"/>
      <c r="T52" s="123"/>
      <c r="U52" s="123"/>
      <c r="V52" s="123"/>
      <c r="W52" s="123"/>
      <c r="X52" s="123"/>
    </row>
    <row r="53" spans="1:24" s="103" customFormat="1" ht="15.75" customHeight="1" x14ac:dyDescent="0.4">
      <c r="A53" s="123"/>
      <c r="B53" s="461">
        <v>48</v>
      </c>
      <c r="C53" s="501"/>
      <c r="D53" s="501"/>
      <c r="E53" s="292"/>
      <c r="F53" s="110"/>
      <c r="G53" s="107"/>
      <c r="H53" s="107"/>
      <c r="I53" s="107"/>
      <c r="J53" s="107"/>
      <c r="K53" s="107"/>
      <c r="L53" s="107"/>
      <c r="M53" s="107"/>
      <c r="N53" s="107"/>
      <c r="O53" s="445"/>
      <c r="P53" s="449" t="str">
        <f>เวลาเรียน!F54</f>
        <v/>
      </c>
      <c r="Q53" s="450"/>
      <c r="R53" s="452"/>
      <c r="S53" s="123"/>
      <c r="T53" s="123"/>
      <c r="U53" s="123"/>
      <c r="V53" s="123"/>
      <c r="W53" s="123"/>
      <c r="X53" s="123"/>
    </row>
    <row r="54" spans="1:24" s="103" customFormat="1" ht="15.75" customHeight="1" x14ac:dyDescent="0.4">
      <c r="A54" s="123"/>
      <c r="B54" s="461">
        <v>49</v>
      </c>
      <c r="C54" s="501"/>
      <c r="D54" s="501"/>
      <c r="E54" s="292"/>
      <c r="F54" s="110"/>
      <c r="G54" s="107"/>
      <c r="H54" s="107"/>
      <c r="I54" s="107"/>
      <c r="J54" s="107"/>
      <c r="K54" s="107"/>
      <c r="L54" s="107"/>
      <c r="M54" s="107"/>
      <c r="N54" s="107"/>
      <c r="O54" s="445"/>
      <c r="P54" s="449" t="str">
        <f>เวลาเรียน!F55</f>
        <v/>
      </c>
      <c r="Q54" s="450"/>
      <c r="R54" s="452"/>
      <c r="S54" s="123"/>
      <c r="T54" s="123"/>
      <c r="U54" s="123"/>
      <c r="V54" s="123"/>
      <c r="W54" s="123"/>
      <c r="X54" s="123"/>
    </row>
    <row r="55" spans="1:24" s="103" customFormat="1" ht="15.75" customHeight="1" x14ac:dyDescent="0.4">
      <c r="A55" s="123"/>
      <c r="B55" s="461">
        <v>50</v>
      </c>
      <c r="C55" s="501"/>
      <c r="D55" s="501"/>
      <c r="E55" s="292"/>
      <c r="F55" s="110"/>
      <c r="G55" s="107"/>
      <c r="H55" s="107"/>
      <c r="I55" s="107"/>
      <c r="J55" s="107"/>
      <c r="K55" s="107"/>
      <c r="L55" s="107"/>
      <c r="M55" s="107"/>
      <c r="N55" s="107"/>
      <c r="O55" s="445"/>
      <c r="P55" s="449" t="str">
        <f>เวลาเรียน!F56</f>
        <v/>
      </c>
      <c r="Q55" s="450"/>
      <c r="R55" s="452"/>
      <c r="S55" s="123"/>
      <c r="T55" s="123"/>
      <c r="U55" s="123"/>
      <c r="V55" s="123"/>
      <c r="W55" s="123"/>
      <c r="X55" s="123"/>
    </row>
    <row r="56" spans="1:24" ht="19.5" customHeight="1" x14ac:dyDescent="0.45">
      <c r="A56" s="119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</row>
    <row r="57" spans="1:24" ht="21.75" customHeight="1" x14ac:dyDescent="0.45">
      <c r="A57" s="119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550" t="s">
        <v>617</v>
      </c>
      <c r="O57" s="551"/>
      <c r="P57" s="551"/>
      <c r="Q57" s="441" t="str">
        <f>IF(COUNTA(นักเรียน!$E$6:$E$55),COUNTA(นักเรียน!$E$6:$E$55),"-")</f>
        <v>-</v>
      </c>
      <c r="R57" s="442" t="s">
        <v>615</v>
      </c>
      <c r="S57" s="119"/>
      <c r="T57" s="119"/>
      <c r="U57" s="119"/>
      <c r="V57" s="119"/>
      <c r="W57" s="119"/>
      <c r="X57" s="119"/>
    </row>
    <row r="58" spans="1:24" ht="21.75" customHeight="1" x14ac:dyDescent="0.45">
      <c r="A58" s="119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550" t="s">
        <v>616</v>
      </c>
      <c r="O58" s="551"/>
      <c r="P58" s="551"/>
      <c r="Q58" s="441" t="str">
        <f>IF(COUNTIF($Q$6:$Q$55,"ออก"),COUNTIF($Q$6:$Q$55,"ออก"),"0")</f>
        <v>0</v>
      </c>
      <c r="R58" s="442" t="s">
        <v>615</v>
      </c>
      <c r="S58" s="119"/>
      <c r="T58" s="119"/>
      <c r="U58" s="119"/>
      <c r="V58" s="119"/>
      <c r="W58" s="119"/>
      <c r="X58" s="119"/>
    </row>
    <row r="59" spans="1:24" ht="21.75" customHeight="1" x14ac:dyDescent="0.45">
      <c r="A59" s="119"/>
      <c r="B59" s="119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550" t="s">
        <v>618</v>
      </c>
      <c r="O59" s="551"/>
      <c r="P59" s="551"/>
      <c r="Q59" s="441" t="str">
        <f>IF($Q$57="-","-",$Q$57-$Q$58)</f>
        <v>-</v>
      </c>
      <c r="R59" s="442" t="s">
        <v>615</v>
      </c>
      <c r="S59" s="119"/>
      <c r="T59" s="119"/>
      <c r="U59" s="119"/>
      <c r="V59" s="119"/>
      <c r="W59" s="119"/>
      <c r="X59" s="119"/>
    </row>
    <row r="60" spans="1:24" ht="21.75" customHeight="1" x14ac:dyDescent="0.45">
      <c r="A60" s="119"/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</row>
    <row r="61" spans="1:24" ht="21.75" customHeight="1" x14ac:dyDescent="0.45">
      <c r="A61" s="119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</row>
    <row r="62" spans="1:24" ht="21.75" customHeight="1" x14ac:dyDescent="0.45">
      <c r="A62" s="119"/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</row>
    <row r="63" spans="1:24" ht="21.75" customHeight="1" x14ac:dyDescent="0.45">
      <c r="A63" s="119"/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</row>
    <row r="64" spans="1:24" ht="21.75" customHeight="1" x14ac:dyDescent="0.45">
      <c r="A64" s="119"/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</row>
    <row r="65" spans="1:24" ht="21.75" customHeight="1" x14ac:dyDescent="0.45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</row>
    <row r="66" spans="1:24" ht="21.75" customHeight="1" x14ac:dyDescent="0.45">
      <c r="A66" s="119"/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</row>
    <row r="67" spans="1:24" ht="21.75" customHeight="1" x14ac:dyDescent="0.45">
      <c r="A67" s="119"/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</row>
    <row r="68" spans="1:24" ht="21.75" customHeight="1" x14ac:dyDescent="0.45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</row>
    <row r="69" spans="1:24" ht="21.75" customHeight="1" x14ac:dyDescent="0.45">
      <c r="A69" s="119"/>
      <c r="B69" s="119"/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</row>
    <row r="70" spans="1:24" ht="21.75" customHeight="1" x14ac:dyDescent="0.45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</row>
    <row r="71" spans="1:24" ht="21.75" customHeight="1" x14ac:dyDescent="0.45">
      <c r="A71" s="119"/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</row>
    <row r="72" spans="1:24" ht="21.75" customHeight="1" x14ac:dyDescent="0.45">
      <c r="A72" s="119"/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</row>
    <row r="73" spans="1:24" ht="21.75" customHeight="1" x14ac:dyDescent="0.45">
      <c r="A73" s="119"/>
      <c r="B73" s="119"/>
      <c r="C73" s="119"/>
      <c r="D73" s="119"/>
      <c r="E73" s="119"/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</row>
    <row r="74" spans="1:24" ht="21.75" customHeight="1" x14ac:dyDescent="0.45">
      <c r="A74" s="119"/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</row>
  </sheetData>
  <sheetProtection password="CCE8" sheet="1" objects="1" scenarios="1" selectLockedCells="1"/>
  <mergeCells count="21">
    <mergeCell ref="N57:P57"/>
    <mergeCell ref="N58:P58"/>
    <mergeCell ref="N59:P59"/>
    <mergeCell ref="P2:Q2"/>
    <mergeCell ref="P3:Q3"/>
    <mergeCell ref="P4:Q4"/>
    <mergeCell ref="N3:N5"/>
    <mergeCell ref="B2:N2"/>
    <mergeCell ref="B3:B5"/>
    <mergeCell ref="C3:C5"/>
    <mergeCell ref="E3:E5"/>
    <mergeCell ref="D3:D5"/>
    <mergeCell ref="N1:R1"/>
    <mergeCell ref="F3:F5"/>
    <mergeCell ref="G3:G5"/>
    <mergeCell ref="K3:K5"/>
    <mergeCell ref="L3:L5"/>
    <mergeCell ref="M3:M5"/>
    <mergeCell ref="H3:H5"/>
    <mergeCell ref="I3:I5"/>
    <mergeCell ref="J3:J5"/>
  </mergeCells>
  <dataValidations disablePrompts="1" count="1">
    <dataValidation type="list" allowBlank="1" showInputMessage="1" showErrorMessage="1" prompt="เลิอกสถานะภาพ หากนักเรียนกำลังเรียนอยู่ปกติ ให้เว้นเป็นช่องว่างไว้ แต่ถ้านักเรียนออกจากสถานศึกษาทุกกรณี ให้เลือกสถานะ &quot;ออก&quot;_x000a_" sqref="Q6:Q55">
      <formula1>status</formula1>
    </dataValidation>
  </dataValidations>
  <pageMargins left="0.51181102362204722" right="0.11811023622047245" top="0.35433070866141736" bottom="0.15748031496062992" header="0.31496062992125984" footer="0.11811023622047245"/>
  <pageSetup paperSize="9" scale="95" orientation="portrait" blackAndWhite="1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60"/>
  <sheetViews>
    <sheetView showGridLines="0" showRowColHeaders="0" topLeftCell="A19" zoomScale="120" zoomScaleNormal="120" workbookViewId="0">
      <selection activeCell="W31" sqref="W31"/>
    </sheetView>
  </sheetViews>
  <sheetFormatPr defaultRowHeight="20.25" x14ac:dyDescent="0.4"/>
  <cols>
    <col min="1" max="1" width="6" style="24" customWidth="1"/>
    <col min="2" max="16" width="5.7109375" style="24" customWidth="1"/>
    <col min="17" max="18" width="6.7109375" style="24" customWidth="1"/>
    <col min="19" max="19" width="2.42578125" style="24" customWidth="1"/>
    <col min="20" max="16384" width="9.140625" style="24"/>
  </cols>
  <sheetData>
    <row r="1" spans="1:28" ht="45" customHeight="1" x14ac:dyDescent="0.4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28" ht="108.75" customHeight="1" x14ac:dyDescent="0.4">
      <c r="A2" s="89"/>
      <c r="H2" s="593" t="s">
        <v>283</v>
      </c>
      <c r="I2" s="593"/>
      <c r="J2" s="593"/>
      <c r="K2" s="593"/>
      <c r="L2" s="593"/>
      <c r="R2" s="276" t="str">
        <f>IF(Home!B2="","",Home!B2)</f>
        <v>ปพ.๕</v>
      </c>
      <c r="S2" s="89"/>
      <c r="T2" s="89"/>
      <c r="U2" s="89"/>
      <c r="V2" s="89"/>
      <c r="W2" s="89"/>
      <c r="X2" s="89"/>
      <c r="Y2" s="89"/>
      <c r="Z2" s="89"/>
      <c r="AA2" s="89"/>
      <c r="AB2" s="89"/>
    </row>
    <row r="3" spans="1:28" ht="35.25" customHeight="1" x14ac:dyDescent="0.65">
      <c r="A3" s="89"/>
      <c r="B3" s="592" t="str">
        <f>Home!C2&amp;" ระดับ"&amp;Home!F3</f>
        <v>แบบบันทึกผลการเรียนประจำรายวิชา ระดับประถมศึกษา</v>
      </c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89"/>
      <c r="T3" s="89"/>
      <c r="U3" s="89"/>
      <c r="V3" s="89"/>
      <c r="W3" s="89"/>
      <c r="X3" s="89"/>
      <c r="Y3" s="89"/>
      <c r="Z3" s="89"/>
      <c r="AA3" s="89"/>
      <c r="AB3" s="89"/>
    </row>
    <row r="4" spans="1:28" s="16" customFormat="1" ht="34.5" customHeight="1" x14ac:dyDescent="0.7">
      <c r="A4" s="111"/>
      <c r="B4" s="569" t="str">
        <f>"โรงเรียน"&amp;aboutme!E37</f>
        <v>โรงเรียนหนองผือเทพนิมิต</v>
      </c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23"/>
      <c r="T4" s="23"/>
      <c r="U4" s="89"/>
      <c r="V4" s="89"/>
      <c r="W4" s="89"/>
      <c r="X4" s="89"/>
      <c r="Y4" s="89"/>
      <c r="Z4" s="89"/>
      <c r="AA4" s="89"/>
      <c r="AB4" s="89"/>
    </row>
    <row r="5" spans="1:28" s="16" customFormat="1" ht="21.75" customHeight="1" x14ac:dyDescent="0.55000000000000004">
      <c r="A5" s="111"/>
      <c r="B5" s="570" t="str">
        <f>"อำเภอ"&amp;Home!C6&amp;"    จังหวัด"&amp;Home!C7</f>
        <v>อำเภอโพนนาแก้ว    จังหวัดสกลนคร</v>
      </c>
      <c r="C5" s="570"/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  <c r="Q5" s="570"/>
      <c r="R5" s="570"/>
      <c r="S5" s="23"/>
      <c r="T5" s="23"/>
      <c r="U5" s="89"/>
      <c r="V5" s="89"/>
      <c r="W5" s="89"/>
      <c r="X5" s="89"/>
      <c r="Y5" s="89"/>
      <c r="Z5" s="89"/>
      <c r="AA5" s="89"/>
      <c r="AB5" s="89"/>
    </row>
    <row r="6" spans="1:28" s="25" customFormat="1" ht="22.5" x14ac:dyDescent="0.45">
      <c r="A6" s="112"/>
      <c r="B6" s="26" t="str">
        <f>"ชั้น"&amp;Home!C9</f>
        <v>ชั้นประถมศึกษาปีที่ 1</v>
      </c>
      <c r="C6" s="26"/>
      <c r="D6" s="26"/>
      <c r="E6" s="26"/>
      <c r="F6" s="26" t="str">
        <f>"ปีการศึกษา "&amp;Home!F5</f>
        <v>ปีการศึกษา 2561</v>
      </c>
      <c r="H6" s="26"/>
      <c r="I6" s="26"/>
      <c r="J6" s="25" t="str">
        <f>"กลุ่มสาระการเรียนรู้ "&amp;Home!C10</f>
        <v>กลุ่มสาระการเรียนรู้ การงานอาชีพและเทคโนโลยี</v>
      </c>
      <c r="Q6" s="26"/>
      <c r="R6" s="26"/>
      <c r="S6" s="112"/>
      <c r="T6" s="112"/>
      <c r="U6" s="89"/>
      <c r="V6" s="89"/>
      <c r="W6" s="89"/>
      <c r="X6" s="89"/>
      <c r="Y6" s="89"/>
      <c r="Z6" s="89"/>
      <c r="AA6" s="89"/>
      <c r="AB6" s="89"/>
    </row>
    <row r="7" spans="1:28" s="25" customFormat="1" ht="22.5" x14ac:dyDescent="0.45">
      <c r="A7" s="112"/>
      <c r="B7" s="25" t="str">
        <f>"รายวิชา  "&amp;Home!C11</f>
        <v>รายวิชา  คอมพิวเตอร์</v>
      </c>
      <c r="E7" s="26"/>
      <c r="F7" s="26"/>
      <c r="I7" s="26" t="str">
        <f>IF(Home!C12="","","รหัสวิชา  "&amp;Home!C12)</f>
        <v>รหัสวิชา  ง 11102</v>
      </c>
      <c r="J7" s="26"/>
      <c r="L7" s="26"/>
      <c r="M7" s="26" t="str">
        <f>"เวลาเรียน   "&amp;Home!F11&amp;"  "&amp;Home!F12</f>
        <v>เวลาเรียน   80  ชั่วโมง/ปี</v>
      </c>
      <c r="Q7" s="26"/>
      <c r="S7" s="112"/>
      <c r="T7" s="112"/>
      <c r="U7" s="89"/>
      <c r="V7" s="89"/>
      <c r="W7" s="89"/>
      <c r="X7" s="89"/>
      <c r="Y7" s="89"/>
      <c r="Z7" s="89"/>
      <c r="AA7" s="89"/>
      <c r="AB7" s="89"/>
    </row>
    <row r="8" spans="1:28" s="25" customFormat="1" ht="11.25" customHeight="1" x14ac:dyDescent="0.45">
      <c r="A8" s="112"/>
      <c r="E8" s="27"/>
      <c r="F8" s="27"/>
      <c r="G8" s="571"/>
      <c r="H8" s="571"/>
      <c r="I8" s="571"/>
      <c r="K8" s="26"/>
      <c r="N8" s="28"/>
      <c r="S8" s="112"/>
      <c r="T8" s="112"/>
      <c r="U8" s="89"/>
      <c r="V8" s="89"/>
      <c r="W8" s="89"/>
      <c r="X8" s="89"/>
      <c r="Y8" s="89"/>
      <c r="Z8" s="89"/>
      <c r="AA8" s="89"/>
      <c r="AB8" s="89"/>
    </row>
    <row r="9" spans="1:28" s="25" customFormat="1" ht="22.5" x14ac:dyDescent="0.45">
      <c r="A9" s="112"/>
      <c r="E9" s="26"/>
      <c r="G9" s="25" t="s">
        <v>117</v>
      </c>
      <c r="H9" s="26"/>
      <c r="J9" s="25" t="str">
        <f>Home!C15&amp;"                        "</f>
        <v xml:space="preserve">นายอังคาร  พึ่งผล                        </v>
      </c>
      <c r="K9" s="30"/>
      <c r="L9" s="30"/>
      <c r="M9" s="30"/>
      <c r="N9" s="30"/>
      <c r="O9" s="26"/>
      <c r="P9" s="29"/>
      <c r="Q9" s="29"/>
      <c r="S9" s="112"/>
      <c r="T9" s="112"/>
      <c r="U9" s="89"/>
      <c r="V9" s="89"/>
      <c r="W9" s="89"/>
      <c r="X9" s="89"/>
      <c r="Y9" s="89"/>
      <c r="Z9" s="89"/>
      <c r="AA9" s="89"/>
      <c r="AB9" s="89"/>
    </row>
    <row r="10" spans="1:28" s="25" customFormat="1" ht="22.5" x14ac:dyDescent="0.45">
      <c r="A10" s="112"/>
      <c r="E10" s="26"/>
      <c r="G10" s="25" t="s">
        <v>13</v>
      </c>
      <c r="H10" s="26"/>
      <c r="J10" s="25" t="str">
        <f>Home!C14&amp;"                      "</f>
        <v xml:space="preserve">นางยุภาดี  บรรไพร                      </v>
      </c>
      <c r="K10" s="26"/>
      <c r="L10" s="26"/>
      <c r="M10" s="26"/>
      <c r="N10" s="26"/>
      <c r="O10" s="26"/>
      <c r="S10" s="112"/>
      <c r="T10" s="112"/>
      <c r="U10" s="89"/>
      <c r="V10" s="89"/>
      <c r="W10" s="89"/>
      <c r="X10" s="89"/>
      <c r="Y10" s="89"/>
      <c r="Z10" s="89"/>
      <c r="AA10" s="89"/>
      <c r="AB10" s="89"/>
    </row>
    <row r="11" spans="1:28" ht="21" x14ac:dyDescent="0.45">
      <c r="A11" s="113"/>
      <c r="B11" s="32" t="s">
        <v>58</v>
      </c>
      <c r="C11" s="31"/>
      <c r="S11" s="89"/>
      <c r="T11" s="89"/>
      <c r="U11" s="89"/>
      <c r="V11" s="89"/>
      <c r="W11" s="89"/>
      <c r="X11" s="89"/>
      <c r="Y11" s="89"/>
      <c r="Z11" s="89"/>
      <c r="AA11" s="89"/>
      <c r="AB11" s="89"/>
    </row>
    <row r="12" spans="1:28" ht="23.25" customHeight="1" x14ac:dyDescent="0.4">
      <c r="A12" s="89"/>
      <c r="B12" s="572" t="s">
        <v>59</v>
      </c>
      <c r="C12" s="572"/>
      <c r="D12" s="572"/>
      <c r="E12" s="573" t="s">
        <v>546</v>
      </c>
      <c r="F12" s="574"/>
      <c r="G12" s="574"/>
      <c r="H12" s="574"/>
      <c r="I12" s="574"/>
      <c r="J12" s="574"/>
      <c r="K12" s="574"/>
      <c r="L12" s="575"/>
      <c r="M12" s="580" t="s">
        <v>521</v>
      </c>
      <c r="N12" s="580"/>
      <c r="O12" s="580"/>
      <c r="P12" s="580"/>
      <c r="Q12" s="576" t="s">
        <v>51</v>
      </c>
      <c r="R12" s="577"/>
      <c r="S12" s="89"/>
      <c r="T12" s="89"/>
      <c r="U12" s="89"/>
      <c r="V12" s="89"/>
      <c r="W12" s="89"/>
      <c r="X12" s="89"/>
      <c r="Y12" s="89"/>
      <c r="Z12" s="89"/>
      <c r="AA12" s="89"/>
      <c r="AB12" s="89"/>
    </row>
    <row r="13" spans="1:28" ht="22.5" x14ac:dyDescent="0.4">
      <c r="A13" s="89"/>
      <c r="B13" s="572"/>
      <c r="C13" s="572"/>
      <c r="D13" s="572"/>
      <c r="E13" s="33">
        <v>4</v>
      </c>
      <c r="F13" s="33">
        <v>3.5</v>
      </c>
      <c r="G13" s="33">
        <v>3</v>
      </c>
      <c r="H13" s="33">
        <v>2.5</v>
      </c>
      <c r="I13" s="33">
        <v>2</v>
      </c>
      <c r="J13" s="33">
        <v>1.5</v>
      </c>
      <c r="K13" s="33">
        <v>1</v>
      </c>
      <c r="L13" s="33">
        <v>0</v>
      </c>
      <c r="M13" s="581" t="s">
        <v>462</v>
      </c>
      <c r="N13" s="581"/>
      <c r="O13" s="572" t="s">
        <v>463</v>
      </c>
      <c r="P13" s="572"/>
      <c r="Q13" s="578"/>
      <c r="R13" s="579"/>
      <c r="S13" s="89"/>
      <c r="T13" s="89"/>
      <c r="U13" s="89"/>
      <c r="V13" s="89"/>
      <c r="W13" s="89"/>
      <c r="X13" s="89"/>
      <c r="Y13" s="89"/>
      <c r="Z13" s="89"/>
      <c r="AA13" s="89"/>
      <c r="AB13" s="89"/>
    </row>
    <row r="14" spans="1:28" ht="31.5" customHeight="1" x14ac:dyDescent="0.4">
      <c r="A14" s="89"/>
      <c r="B14" s="582" t="str">
        <f>IF(นักเรียน!Q59="","",นักเรียน!Q59)</f>
        <v>-</v>
      </c>
      <c r="C14" s="582"/>
      <c r="D14" s="582"/>
      <c r="E14" s="85" t="str">
        <f>IF(COUNTIF(คะแนน2!$BC$6:$BC$55,"4"),COUNTIF(คะแนน2!$BC$6:$BC$55,"4"),"-")</f>
        <v>-</v>
      </c>
      <c r="F14" s="85" t="str">
        <f>IF(COUNTIF(คะแนน2!$BC$6:$BC$55,"3.5"),COUNTIF(คะแนน2!$BC$6:$BC$55,"3.5"),"-")</f>
        <v>-</v>
      </c>
      <c r="G14" s="85" t="str">
        <f>IF(COUNTIF(คะแนน2!$BC$6:$BC$55,"3"),COUNTIF(คะแนน2!$BC$6:$BC$55,"3"),"-")</f>
        <v>-</v>
      </c>
      <c r="H14" s="85" t="str">
        <f>IF(COUNTIF(คะแนน2!$BC$6:$BC$55,"2.5"),COUNTIF(คะแนน2!$BC$6:$BC$55,"2.5"),"-")</f>
        <v>-</v>
      </c>
      <c r="I14" s="85" t="str">
        <f>IF(COUNTIF(คะแนน2!$BC$6:$BC$55,"2"),COUNTIF(คะแนน2!$BC$6:$BC$55,"2"),"-")</f>
        <v>-</v>
      </c>
      <c r="J14" s="85" t="str">
        <f>IF(COUNTIF(คะแนน2!$BC$6:$BC$55,"1.5"),COUNTIF(คะแนน2!$BC$6:$BC$55,"1.5"),"-")</f>
        <v>-</v>
      </c>
      <c r="K14" s="85" t="str">
        <f>IF(COUNTIF(คะแนน2!$BC$6:$BC$55,"1"),COUNTIF(คะแนน2!$BC$6:$BC$55,"1"),"-")</f>
        <v>-</v>
      </c>
      <c r="L14" s="85" t="str">
        <f>IF(COUNTIF(คะแนน2!$BC$6:$BC$55,"0"),COUNTIF(คะแนน2!$BC$6:$BC$55,"0"),"-")</f>
        <v>-</v>
      </c>
      <c r="M14" s="582" t="str">
        <f>IF(COUNTIF(คะแนน2!$BC$6:$BC$55,"ผ่าน"),COUNTIF(คะแนน2!$BC$6:$BC$55,"ผ่าน"),"-")</f>
        <v>-</v>
      </c>
      <c r="N14" s="582"/>
      <c r="O14" s="582" t="str">
        <f>IF(COUNTIF(คะแนน2!$BC$6:$BC$55,"ไม่ผ่าน"),COUNTIF(คะแนน2!$BC$6:$BC$55,"ไม่ผ่าน"),"-")</f>
        <v>-</v>
      </c>
      <c r="P14" s="582"/>
      <c r="Q14" s="586"/>
      <c r="R14" s="587"/>
      <c r="S14" s="89"/>
      <c r="T14" s="89"/>
      <c r="U14" s="89"/>
      <c r="V14" s="89"/>
      <c r="W14" s="89"/>
      <c r="X14" s="89"/>
      <c r="Y14" s="89"/>
      <c r="Z14" s="89"/>
      <c r="AA14" s="89"/>
      <c r="AB14" s="89"/>
    </row>
    <row r="15" spans="1:28" ht="21.75" customHeight="1" x14ac:dyDescent="0.4">
      <c r="A15" s="89"/>
      <c r="B15" s="572" t="s">
        <v>62</v>
      </c>
      <c r="C15" s="572"/>
      <c r="D15" s="572"/>
      <c r="E15" s="407" t="str">
        <f>IF(E14="-","",COUNTIF(คะแนน2!$BC$6:$BC$55,"4")*100/$B$14)</f>
        <v/>
      </c>
      <c r="F15" s="407" t="str">
        <f>IF(F14="-","",COUNTIF(คะแนน2!$BC$6:$BC$55,"3.5")*100/$B$14)</f>
        <v/>
      </c>
      <c r="G15" s="407" t="str">
        <f>IF(G14="-","",COUNTIF(คะแนน2!$BC$6:$BC$55,"3")*100/$B$14)</f>
        <v/>
      </c>
      <c r="H15" s="407" t="str">
        <f>IF(H14="-","",COUNTIF(คะแนน2!$BC$6:$BC$55,"2.5")*100/$B$14)</f>
        <v/>
      </c>
      <c r="I15" s="407" t="str">
        <f>IF(I14="-","",COUNTIF(คะแนน2!$BC$6:$BC$55,"2")*100/$B$14)</f>
        <v/>
      </c>
      <c r="J15" s="407" t="str">
        <f>IF(J14="-","",COUNTIF(คะแนน2!$BC$6:$BC$55,"1.5")*100/$B$14)</f>
        <v/>
      </c>
      <c r="K15" s="407" t="str">
        <f>IF(K14="-","",COUNTIF(คะแนน2!$BC$6:$BC$55,"1")*100/$B$14)</f>
        <v/>
      </c>
      <c r="L15" s="407" t="str">
        <f>IF(L14="-","",COUNTIF(คะแนน2!$BC$6:$BC$55,"0")*100/$B$14)</f>
        <v/>
      </c>
      <c r="M15" s="590" t="str">
        <f>IF(M14="-","",COUNTIF(คะแนน2!$BC$6:$BC$55,"ผ่าน")*100/$B$14)</f>
        <v/>
      </c>
      <c r="N15" s="591"/>
      <c r="O15" s="590" t="str">
        <f>IF(O14="-","",COUNTIF(คะแนน2!$BC$6:$BC$55,"ไม่ผ่าน")*100/$B$14)</f>
        <v/>
      </c>
      <c r="P15" s="591"/>
      <c r="Q15" s="588"/>
      <c r="R15" s="589"/>
      <c r="S15" s="89"/>
      <c r="T15" s="89"/>
      <c r="U15" s="89"/>
      <c r="V15" s="89"/>
      <c r="W15" s="89"/>
      <c r="X15" s="89"/>
      <c r="Y15" s="89"/>
      <c r="Z15" s="89"/>
      <c r="AA15" s="89"/>
      <c r="AB15" s="89"/>
    </row>
    <row r="16" spans="1:28" x14ac:dyDescent="0.4">
      <c r="A16" s="114"/>
      <c r="B16" s="34"/>
      <c r="C16" s="34"/>
      <c r="S16" s="89"/>
      <c r="T16" s="89"/>
      <c r="U16" s="89"/>
      <c r="V16" s="89"/>
      <c r="W16" s="89"/>
      <c r="X16" s="89"/>
      <c r="Y16" s="89"/>
      <c r="Z16" s="89"/>
      <c r="AA16" s="89"/>
      <c r="AB16" s="89"/>
    </row>
    <row r="17" spans="1:28" x14ac:dyDescent="0.4">
      <c r="A17" s="89"/>
      <c r="B17" s="583" t="s">
        <v>63</v>
      </c>
      <c r="C17" s="583"/>
      <c r="D17" s="583"/>
      <c r="E17" s="583"/>
      <c r="F17" s="583"/>
      <c r="G17" s="583"/>
      <c r="H17" s="583"/>
      <c r="I17" s="583"/>
      <c r="K17" s="583" t="s">
        <v>64</v>
      </c>
      <c r="L17" s="583"/>
      <c r="M17" s="583"/>
      <c r="N17" s="583"/>
      <c r="O17" s="583"/>
      <c r="P17" s="583"/>
      <c r="Q17" s="583"/>
      <c r="R17" s="583"/>
      <c r="S17" s="89"/>
      <c r="T17" s="89"/>
      <c r="U17" s="89"/>
      <c r="V17" s="89"/>
      <c r="W17" s="89"/>
      <c r="X17" s="89"/>
      <c r="Y17" s="89"/>
      <c r="Z17" s="89"/>
      <c r="AA17" s="89"/>
      <c r="AB17" s="89"/>
    </row>
    <row r="18" spans="1:28" x14ac:dyDescent="0.4">
      <c r="A18" s="89"/>
      <c r="B18" s="584" t="s">
        <v>65</v>
      </c>
      <c r="C18" s="585"/>
      <c r="D18" s="584" t="s">
        <v>66</v>
      </c>
      <c r="E18" s="585"/>
      <c r="F18" s="584" t="s">
        <v>67</v>
      </c>
      <c r="G18" s="585"/>
      <c r="H18" s="584" t="s">
        <v>68</v>
      </c>
      <c r="I18" s="585"/>
      <c r="K18" s="584" t="s">
        <v>65</v>
      </c>
      <c r="L18" s="585"/>
      <c r="M18" s="584" t="s">
        <v>66</v>
      </c>
      <c r="N18" s="585"/>
      <c r="O18" s="584" t="s">
        <v>67</v>
      </c>
      <c r="P18" s="585"/>
      <c r="Q18" s="584" t="s">
        <v>68</v>
      </c>
      <c r="R18" s="585"/>
      <c r="S18" s="89"/>
      <c r="T18" s="89"/>
      <c r="U18" s="89"/>
      <c r="V18" s="89"/>
      <c r="W18" s="89"/>
      <c r="X18" s="89"/>
      <c r="Y18" s="89"/>
      <c r="Z18" s="89"/>
      <c r="AA18" s="89"/>
      <c r="AB18" s="89"/>
    </row>
    <row r="19" spans="1:28" ht="26.25" customHeight="1" x14ac:dyDescent="0.4">
      <c r="A19" s="89"/>
      <c r="B19" s="565" t="str">
        <f>IF(COUNTIF(คุณลักษณะ!$Z$6:$Z$55,"3"),COUNTIF(คุณลักษณะ!$Z$6:$Z$55,"3"),"-")</f>
        <v>-</v>
      </c>
      <c r="C19" s="566"/>
      <c r="D19" s="565" t="str">
        <f>IF(COUNTIF(คุณลักษณะ!$Z$6:$Z$55,"2"),COUNTIF(คุณลักษณะ!$Z$6:$Z$55,"2"),"-")</f>
        <v>-</v>
      </c>
      <c r="E19" s="566"/>
      <c r="F19" s="565" t="str">
        <f>IF(COUNTIF(คุณลักษณะ!$Z$6:$Z$55,"1"),COUNTIF(คุณลักษณะ!$Z$6:$Z$55,"1"),"-")</f>
        <v>-</v>
      </c>
      <c r="G19" s="566"/>
      <c r="H19" s="565" t="str">
        <f>IF(COUNTIF(คุณลักษณะ!$Z$6:$Z$55,"0"),COUNTIF(คุณลักษณะ!$Z$6:$Z$55,"0"),"-")</f>
        <v>-</v>
      </c>
      <c r="I19" s="566"/>
      <c r="J19" s="37"/>
      <c r="K19" s="565" t="str">
        <f>IF(COUNTIF(คิดวิเคราะห์!$M$6:$M$55,"3"),COUNTIF(คิดวิเคราะห์!$M$6:$M$55,"3"),"-")</f>
        <v>-</v>
      </c>
      <c r="L19" s="566"/>
      <c r="M19" s="565" t="str">
        <f>IF(COUNTIF(คิดวิเคราะห์!$M$6:$M$55,"2"),COUNTIF(คิดวิเคราะห์!$M$6:$M$55,"2"),"-")</f>
        <v>-</v>
      </c>
      <c r="N19" s="566"/>
      <c r="O19" s="565" t="str">
        <f>IF(COUNTIF(คิดวิเคราะห์!$M$6:$M$55,"1"),COUNTIF(คิดวิเคราะห์!$M$6:$M$55,"1"),"-")</f>
        <v>-</v>
      </c>
      <c r="P19" s="566"/>
      <c r="Q19" s="565" t="str">
        <f>IF(COUNTIF(คิดวิเคราะห์!$M$6:$M$55,"0"),COUNTIF(คิดวิเคราะห์!$M$6:$M$55,"0"),"-")</f>
        <v>-</v>
      </c>
      <c r="R19" s="566"/>
      <c r="S19" s="89"/>
      <c r="T19" s="89"/>
      <c r="U19" s="89"/>
      <c r="V19" s="89"/>
      <c r="W19" s="89"/>
      <c r="X19" s="89"/>
      <c r="Y19" s="89"/>
      <c r="Z19" s="89"/>
      <c r="AA19" s="89"/>
      <c r="AB19" s="89"/>
    </row>
    <row r="20" spans="1:28" x14ac:dyDescent="0.4">
      <c r="A20" s="89"/>
      <c r="B20" s="567" t="str">
        <f>IF(B19="-","",COUNTIF(คุณลักษณะ!$Z$6:$Z$55,"3")*100/$B$14)</f>
        <v/>
      </c>
      <c r="C20" s="568"/>
      <c r="D20" s="567" t="str">
        <f>IF(D19="-","",COUNTIF(คุณลักษณะ!$Z$6:$Z$55,"2")*100/$B$14)</f>
        <v/>
      </c>
      <c r="E20" s="568"/>
      <c r="F20" s="567" t="str">
        <f>IF(F19="-","",COUNTIF(คุณลักษณะ!$Z$6:$Z$55,"1")*100/$B$14)</f>
        <v/>
      </c>
      <c r="G20" s="568"/>
      <c r="H20" s="567" t="str">
        <f>IF(H19="-","",COUNTIF(คุณลักษณะ!$Z$6:$Z$55,"0")*100/$B$14)</f>
        <v/>
      </c>
      <c r="I20" s="568"/>
      <c r="J20" s="35"/>
      <c r="K20" s="567" t="str">
        <f>IF(K19="-","",COUNTIF(คิดวิเคราะห์!$M$6:$M$55,"3")*100/$B$14)</f>
        <v/>
      </c>
      <c r="L20" s="568"/>
      <c r="M20" s="567" t="str">
        <f>IF(M19="-","",COUNTIF(คิดวิเคราะห์!$M$6:$M$55,"2")*100/$B$14)</f>
        <v/>
      </c>
      <c r="N20" s="568"/>
      <c r="O20" s="567" t="str">
        <f>IF(O19="-","",COUNTIF(คิดวิเคราะห์!$M$6:$M$55,"1")*100/$B$14)</f>
        <v/>
      </c>
      <c r="P20" s="568"/>
      <c r="Q20" s="567" t="str">
        <f>IF(Q19="-","",COUNTIF(คิดวิเคราะห์!$M$6:$M$55,"0")*100/$B$14)</f>
        <v/>
      </c>
      <c r="R20" s="568"/>
      <c r="S20" s="89"/>
      <c r="T20" s="89"/>
      <c r="U20" s="89"/>
      <c r="V20" s="89"/>
      <c r="W20" s="89"/>
      <c r="X20" s="89"/>
      <c r="Y20" s="89"/>
      <c r="Z20" s="89"/>
      <c r="AA20" s="89"/>
      <c r="AB20" s="89"/>
    </row>
    <row r="21" spans="1:28" ht="28.5" customHeight="1" x14ac:dyDescent="0.45">
      <c r="A21" s="89"/>
      <c r="B21" s="36" t="s">
        <v>69</v>
      </c>
      <c r="S21" s="89"/>
      <c r="T21" s="89"/>
      <c r="U21" s="89"/>
      <c r="V21" s="89"/>
      <c r="W21" s="89"/>
      <c r="X21" s="89"/>
      <c r="Y21" s="89"/>
      <c r="Z21" s="89"/>
      <c r="AA21" s="89"/>
      <c r="AB21" s="89"/>
    </row>
    <row r="22" spans="1:28" s="16" customFormat="1" ht="22.5" x14ac:dyDescent="0.45">
      <c r="A22" s="23"/>
      <c r="E22" s="16" t="s">
        <v>18</v>
      </c>
      <c r="F22" s="38" t="s">
        <v>120</v>
      </c>
      <c r="G22" s="38"/>
      <c r="H22" s="38"/>
      <c r="I22" s="38"/>
      <c r="J22" s="38"/>
      <c r="K22" s="38"/>
      <c r="L22" s="16" t="s">
        <v>117</v>
      </c>
      <c r="M22" s="38"/>
      <c r="S22" s="23"/>
      <c r="T22" s="23"/>
      <c r="U22" s="89"/>
      <c r="V22" s="89"/>
      <c r="W22" s="89"/>
      <c r="X22" s="89"/>
      <c r="Y22" s="89"/>
      <c r="Z22" s="89"/>
      <c r="AA22" s="89"/>
      <c r="AB22" s="89"/>
    </row>
    <row r="23" spans="1:28" s="16" customFormat="1" ht="22.5" x14ac:dyDescent="0.45">
      <c r="A23" s="23"/>
      <c r="E23" s="16" t="s">
        <v>18</v>
      </c>
      <c r="F23" s="38" t="s">
        <v>119</v>
      </c>
      <c r="L23" s="16" t="s">
        <v>70</v>
      </c>
      <c r="S23" s="23"/>
      <c r="T23" s="23"/>
      <c r="U23" s="89"/>
      <c r="V23" s="89"/>
      <c r="W23" s="89"/>
      <c r="X23" s="89"/>
      <c r="Y23" s="89"/>
      <c r="Z23" s="89"/>
      <c r="AA23" s="89"/>
      <c r="AB23" s="89"/>
    </row>
    <row r="24" spans="1:28" s="16" customFormat="1" ht="22.5" x14ac:dyDescent="0.45">
      <c r="A24" s="23"/>
      <c r="F24" s="564" t="str">
        <f>IF(Home!C16="","","("&amp;Home!C16&amp;")")</f>
        <v>(นายอังคาร  พึ่งผล)</v>
      </c>
      <c r="G24" s="564"/>
      <c r="H24" s="564"/>
      <c r="I24" s="564"/>
      <c r="J24" s="564"/>
      <c r="K24" s="564"/>
      <c r="S24" s="23"/>
      <c r="T24" s="23"/>
      <c r="U24" s="89"/>
      <c r="V24" s="89"/>
      <c r="W24" s="89"/>
      <c r="X24" s="89"/>
      <c r="Y24" s="89"/>
      <c r="Z24" s="89"/>
      <c r="AA24" s="89"/>
      <c r="AB24" s="89"/>
    </row>
    <row r="25" spans="1:28" s="16" customFormat="1" ht="22.5" x14ac:dyDescent="0.45">
      <c r="A25" s="23"/>
      <c r="E25" s="16" t="str">
        <f>IF(Home!C17="","","ลงชื่อ")</f>
        <v>ลงชื่อ</v>
      </c>
      <c r="F25" s="38"/>
      <c r="L25" s="16" t="str">
        <f>IF(Home!C17="","","หัวหน้างานวัดผลและประเมินผล")</f>
        <v>หัวหน้างานวัดผลและประเมินผล</v>
      </c>
      <c r="S25" s="23"/>
      <c r="T25" s="23"/>
      <c r="U25" s="89"/>
      <c r="V25" s="89"/>
      <c r="W25" s="89"/>
      <c r="X25" s="89"/>
      <c r="Y25" s="89"/>
      <c r="Z25" s="89"/>
      <c r="AA25" s="89"/>
      <c r="AB25" s="89"/>
    </row>
    <row r="26" spans="1:28" s="16" customFormat="1" ht="22.5" x14ac:dyDescent="0.45">
      <c r="A26" s="23"/>
      <c r="F26" s="564" t="str">
        <f>IF(Home!C17="","","("&amp;Home!C17&amp;")")</f>
        <v>(นางสาวอรทัย  ทรงหาคำ)</v>
      </c>
      <c r="G26" s="564"/>
      <c r="H26" s="564"/>
      <c r="I26" s="564"/>
      <c r="J26" s="564"/>
      <c r="K26" s="564"/>
      <c r="S26" s="23"/>
      <c r="T26" s="23"/>
      <c r="U26" s="89"/>
      <c r="V26" s="89"/>
      <c r="W26" s="89"/>
      <c r="X26" s="89"/>
      <c r="Y26" s="89"/>
      <c r="Z26" s="89"/>
      <c r="AA26" s="89"/>
      <c r="AB26" s="89"/>
    </row>
    <row r="27" spans="1:28" s="16" customFormat="1" ht="22.5" x14ac:dyDescent="0.45">
      <c r="A27" s="23"/>
      <c r="B27" s="36" t="s">
        <v>125</v>
      </c>
      <c r="S27" s="23"/>
      <c r="T27" s="23"/>
      <c r="U27" s="89"/>
      <c r="V27" s="89"/>
      <c r="W27" s="89"/>
      <c r="X27" s="89"/>
      <c r="Y27" s="89"/>
      <c r="Z27" s="89"/>
      <c r="AA27" s="89"/>
      <c r="AB27" s="89"/>
    </row>
    <row r="28" spans="1:28" s="16" customFormat="1" ht="22.5" x14ac:dyDescent="0.45">
      <c r="A28" s="23"/>
      <c r="F28" s="16" t="str">
        <f>IF(Home!C18="","","ลงชื่อ")</f>
        <v>ลงชื่อ</v>
      </c>
      <c r="L28" s="16" t="str">
        <f>IF(Home!C18="","",Home!F18)</f>
        <v>หัวหน้างานวิชาการ</v>
      </c>
      <c r="S28" s="23"/>
      <c r="T28" s="23"/>
      <c r="U28" s="89"/>
      <c r="V28" s="89"/>
      <c r="W28" s="89"/>
      <c r="X28" s="89"/>
      <c r="Y28" s="89"/>
      <c r="Z28" s="89"/>
      <c r="AA28" s="89"/>
      <c r="AB28" s="89"/>
    </row>
    <row r="29" spans="1:28" s="16" customFormat="1" ht="22.5" x14ac:dyDescent="0.45">
      <c r="A29" s="23"/>
      <c r="E29" s="38"/>
      <c r="F29" s="564" t="str">
        <f>IF(Home!C18="","","("&amp;Home!C18&amp;")")</f>
        <v>(นางวิยดา  จันทร์พิลา)</v>
      </c>
      <c r="G29" s="564"/>
      <c r="H29" s="564"/>
      <c r="I29" s="564"/>
      <c r="J29" s="564"/>
      <c r="K29" s="564"/>
      <c r="S29" s="23"/>
      <c r="T29" s="23"/>
      <c r="U29" s="89"/>
      <c r="V29" s="89"/>
      <c r="W29" s="89"/>
      <c r="X29" s="89"/>
      <c r="Y29" s="89"/>
      <c r="Z29" s="89"/>
      <c r="AA29" s="89"/>
      <c r="AB29" s="89"/>
    </row>
    <row r="30" spans="1:28" s="16" customFormat="1" ht="31.5" customHeight="1" x14ac:dyDescent="0.45">
      <c r="A30" s="23"/>
      <c r="B30" s="42" t="s">
        <v>76</v>
      </c>
      <c r="C30" s="26" t="s">
        <v>71</v>
      </c>
      <c r="D30" s="42" t="s">
        <v>76</v>
      </c>
      <c r="E30" s="26" t="s">
        <v>72</v>
      </c>
      <c r="F30" s="41"/>
      <c r="G30" s="16" t="s">
        <v>18</v>
      </c>
      <c r="H30" s="38"/>
      <c r="J30" s="38"/>
      <c r="K30" s="38"/>
      <c r="N30" s="16" t="s">
        <v>123</v>
      </c>
      <c r="O30" s="16" t="s">
        <v>122</v>
      </c>
      <c r="S30" s="23"/>
      <c r="T30" s="23"/>
      <c r="U30" s="89"/>
      <c r="V30" s="89"/>
      <c r="W30" s="89"/>
      <c r="X30" s="89"/>
      <c r="Y30" s="89"/>
      <c r="Z30" s="89"/>
      <c r="AA30" s="89"/>
      <c r="AB30" s="89"/>
    </row>
    <row r="31" spans="1:28" s="16" customFormat="1" ht="21.75" customHeight="1" x14ac:dyDescent="0.45">
      <c r="A31" s="23"/>
      <c r="H31" s="564" t="str">
        <f>IF(Home!C19="","","("&amp;Home!C19&amp;")")</f>
        <v>(นายสุปัน  วงษ์อุ่น)</v>
      </c>
      <c r="I31" s="564"/>
      <c r="J31" s="564"/>
      <c r="K31" s="564"/>
      <c r="L31" s="564"/>
      <c r="M31" s="564"/>
      <c r="N31" s="26"/>
      <c r="S31" s="23"/>
      <c r="T31" s="23"/>
      <c r="U31" s="89"/>
      <c r="V31" s="89"/>
      <c r="W31" s="89"/>
      <c r="X31" s="89"/>
      <c r="Y31" s="89"/>
      <c r="Z31" s="89"/>
      <c r="AA31" s="89"/>
      <c r="AB31" s="89"/>
    </row>
    <row r="32" spans="1:28" s="16" customFormat="1" ht="21.75" customHeight="1" x14ac:dyDescent="0.45">
      <c r="A32" s="23"/>
      <c r="G32" s="564" t="str">
        <f>IF(Home!C19="","",Home!F19&amp;"โรงเรียน"&amp;Home!C3)</f>
        <v>ผู้อำนวยการโรงเรียนหนองผือเทพนิมิต</v>
      </c>
      <c r="H32" s="564"/>
      <c r="I32" s="564"/>
      <c r="J32" s="564"/>
      <c r="K32" s="564"/>
      <c r="L32" s="564"/>
      <c r="M32" s="564"/>
      <c r="N32" s="564"/>
      <c r="O32" s="26"/>
      <c r="S32" s="23"/>
      <c r="T32" s="23"/>
      <c r="U32" s="89"/>
      <c r="V32" s="89"/>
      <c r="W32" s="89"/>
      <c r="X32" s="89"/>
      <c r="Y32" s="89"/>
      <c r="Z32" s="89"/>
      <c r="AA32" s="89"/>
      <c r="AB32" s="89"/>
    </row>
    <row r="33" spans="1:28" s="16" customFormat="1" ht="22.5" customHeight="1" x14ac:dyDescent="0.45">
      <c r="A33" s="23"/>
      <c r="G33" s="16" t="s">
        <v>14</v>
      </c>
      <c r="H33" s="39" t="str">
        <f>"    "&amp;Home!F7&amp;"      "</f>
        <v xml:space="preserve">    29      </v>
      </c>
      <c r="I33" s="16" t="s">
        <v>15</v>
      </c>
      <c r="J33" s="38" t="str">
        <f>Home!F8&amp;"                "</f>
        <v xml:space="preserve">มีนาคม                </v>
      </c>
      <c r="L33" s="38"/>
      <c r="M33" s="40" t="s">
        <v>73</v>
      </c>
      <c r="N33" s="29" t="str">
        <f>Home!F9&amp;"         "</f>
        <v xml:space="preserve">2562         </v>
      </c>
      <c r="P33" s="16" t="s">
        <v>122</v>
      </c>
      <c r="S33" s="23"/>
      <c r="T33" s="23"/>
      <c r="U33" s="89"/>
      <c r="V33" s="89"/>
      <c r="W33" s="89"/>
      <c r="X33" s="89"/>
      <c r="Y33" s="89"/>
      <c r="Z33" s="89"/>
      <c r="AA33" s="89"/>
      <c r="AB33" s="89"/>
    </row>
    <row r="34" spans="1:28" x14ac:dyDescent="0.4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</row>
    <row r="35" spans="1:28" x14ac:dyDescent="0.4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</row>
    <row r="36" spans="1:28" x14ac:dyDescent="0.4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</row>
    <row r="37" spans="1:28" x14ac:dyDescent="0.4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</row>
    <row r="38" spans="1:28" x14ac:dyDescent="0.4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</row>
    <row r="39" spans="1:28" x14ac:dyDescent="0.4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</row>
    <row r="40" spans="1:28" x14ac:dyDescent="0.4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</row>
    <row r="41" spans="1:28" x14ac:dyDescent="0.4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</row>
    <row r="42" spans="1:28" x14ac:dyDescent="0.4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</row>
    <row r="43" spans="1:28" x14ac:dyDescent="0.4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</row>
    <row r="44" spans="1:28" x14ac:dyDescent="0.4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</row>
    <row r="45" spans="1:28" x14ac:dyDescent="0.4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</row>
    <row r="46" spans="1:28" x14ac:dyDescent="0.4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</row>
    <row r="47" spans="1:28" x14ac:dyDescent="0.4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</row>
    <row r="48" spans="1:28" x14ac:dyDescent="0.4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</row>
    <row r="49" spans="1:28" x14ac:dyDescent="0.4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</row>
    <row r="50" spans="1:28" x14ac:dyDescent="0.4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</row>
    <row r="51" spans="1:28" x14ac:dyDescent="0.4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</row>
    <row r="52" spans="1:28" x14ac:dyDescent="0.4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</row>
    <row r="53" spans="1:28" x14ac:dyDescent="0.4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</row>
    <row r="54" spans="1:28" x14ac:dyDescent="0.4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</row>
    <row r="55" spans="1:28" x14ac:dyDescent="0.4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</row>
    <row r="56" spans="1:28" x14ac:dyDescent="0.4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</row>
    <row r="57" spans="1:28" x14ac:dyDescent="0.4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</row>
    <row r="58" spans="1:28" x14ac:dyDescent="0.4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</row>
    <row r="59" spans="1:28" x14ac:dyDescent="0.4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</row>
    <row r="60" spans="1:28" x14ac:dyDescent="0.4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</row>
  </sheetData>
  <sheetProtection password="DBF3" sheet="1" scenarios="1" selectLockedCells="1"/>
  <mergeCells count="49">
    <mergeCell ref="G32:N32"/>
    <mergeCell ref="Q20:R20"/>
    <mergeCell ref="B3:R3"/>
    <mergeCell ref="H2:L2"/>
    <mergeCell ref="B20:C20"/>
    <mergeCell ref="D20:E20"/>
    <mergeCell ref="F20:G20"/>
    <mergeCell ref="H20:I20"/>
    <mergeCell ref="K20:L20"/>
    <mergeCell ref="M20:N20"/>
    <mergeCell ref="O18:P18"/>
    <mergeCell ref="Q18:R18"/>
    <mergeCell ref="B19:C19"/>
    <mergeCell ref="D19:E19"/>
    <mergeCell ref="F19:G19"/>
    <mergeCell ref="H19:I19"/>
    <mergeCell ref="Q14:R15"/>
    <mergeCell ref="M14:N14"/>
    <mergeCell ref="O14:P14"/>
    <mergeCell ref="M15:N15"/>
    <mergeCell ref="O15:P15"/>
    <mergeCell ref="K17:R17"/>
    <mergeCell ref="B18:C18"/>
    <mergeCell ref="D18:E18"/>
    <mergeCell ref="F18:G18"/>
    <mergeCell ref="H18:I18"/>
    <mergeCell ref="K18:L18"/>
    <mergeCell ref="M18:N18"/>
    <mergeCell ref="O19:P19"/>
    <mergeCell ref="O20:P20"/>
    <mergeCell ref="F24:K24"/>
    <mergeCell ref="B4:R4"/>
    <mergeCell ref="B5:R5"/>
    <mergeCell ref="G8:I8"/>
    <mergeCell ref="B12:D13"/>
    <mergeCell ref="E12:L12"/>
    <mergeCell ref="Q12:R13"/>
    <mergeCell ref="M12:P12"/>
    <mergeCell ref="M13:N13"/>
    <mergeCell ref="O13:P13"/>
    <mergeCell ref="Q19:R19"/>
    <mergeCell ref="B14:D14"/>
    <mergeCell ref="B15:D15"/>
    <mergeCell ref="B17:I17"/>
    <mergeCell ref="F26:K26"/>
    <mergeCell ref="F29:K29"/>
    <mergeCell ref="H31:M31"/>
    <mergeCell ref="K19:L19"/>
    <mergeCell ref="M19:N19"/>
  </mergeCells>
  <pageMargins left="0.70866141732283472" right="0.11811023622047245" top="0.35433070866141736" bottom="0.35433070866141736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X72"/>
  <sheetViews>
    <sheetView showGridLines="0" showRowColHeaders="0" zoomScaleNormal="100" workbookViewId="0">
      <pane xSplit="6" ySplit="6" topLeftCell="JC17" activePane="bottomRight" state="frozen"/>
      <selection activeCell="B1" sqref="B1"/>
      <selection pane="topRight" activeCell="B1" sqref="B1"/>
      <selection pane="bottomLeft" activeCell="B1" sqref="B1"/>
      <selection pane="bottomRight" activeCell="G7" sqref="G7:KN26"/>
    </sheetView>
  </sheetViews>
  <sheetFormatPr defaultRowHeight="18" customHeight="1" x14ac:dyDescent="0.5"/>
  <cols>
    <col min="1" max="1" width="8.7109375" style="133" customWidth="1"/>
    <col min="2" max="2" width="5" style="134" customWidth="1"/>
    <col min="3" max="3" width="7.7109375" style="134" customWidth="1"/>
    <col min="4" max="4" width="18.140625" style="134" customWidth="1"/>
    <col min="5" max="5" width="27" style="133" customWidth="1"/>
    <col min="6" max="6" width="7.5703125" style="133" customWidth="1"/>
    <col min="7" max="11" width="2.140625" style="135" customWidth="1"/>
    <col min="12" max="12" width="2" style="135" customWidth="1"/>
    <col min="13" max="18" width="2.140625" style="135" customWidth="1"/>
    <col min="19" max="19" width="1.85546875" style="135" customWidth="1"/>
    <col min="20" max="25" width="2.140625" style="135" customWidth="1"/>
    <col min="26" max="26" width="1.85546875" style="135" customWidth="1"/>
    <col min="27" max="27" width="2.140625" style="135" customWidth="1"/>
    <col min="28" max="62" width="2.42578125" style="135" customWidth="1"/>
    <col min="63" max="146" width="2.42578125" style="133" customWidth="1"/>
    <col min="147" max="202" width="2.42578125" style="135" customWidth="1"/>
    <col min="203" max="300" width="2.42578125" style="133" customWidth="1"/>
    <col min="301" max="301" width="11.7109375" style="133" customWidth="1"/>
    <col min="302" max="304" width="7" style="133" customWidth="1"/>
    <col min="305" max="305" width="9.140625" style="133" customWidth="1"/>
    <col min="306" max="306" width="8.5703125" style="133" customWidth="1"/>
    <col min="307" max="307" width="3.28515625" style="133" customWidth="1"/>
    <col min="308" max="308" width="2.85546875" style="133" customWidth="1"/>
    <col min="309" max="325" width="12.42578125" style="133" customWidth="1"/>
    <col min="326" max="435" width="2.28515625" style="133" customWidth="1"/>
    <col min="436" max="16384" width="9.140625" style="133"/>
  </cols>
  <sheetData>
    <row r="1" spans="1:310" ht="45" customHeight="1" x14ac:dyDescent="0.5">
      <c r="A1" s="115"/>
      <c r="B1" s="137"/>
      <c r="C1" s="137"/>
      <c r="D1" s="137"/>
      <c r="E1" s="115"/>
      <c r="F1" s="115"/>
      <c r="G1" s="126"/>
      <c r="H1" s="188" t="s">
        <v>317</v>
      </c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  <c r="IW1" s="115"/>
      <c r="IX1" s="115"/>
      <c r="IY1" s="115"/>
      <c r="IZ1" s="115"/>
      <c r="JA1" s="115"/>
      <c r="JB1" s="115"/>
      <c r="JC1" s="115"/>
      <c r="JD1" s="115"/>
      <c r="JE1" s="115"/>
      <c r="JF1" s="115"/>
      <c r="JG1" s="115"/>
      <c r="JH1" s="115"/>
      <c r="JI1" s="115"/>
      <c r="JJ1" s="115"/>
      <c r="JK1" s="115"/>
      <c r="JL1" s="115"/>
      <c r="JM1" s="115"/>
      <c r="JN1" s="115"/>
      <c r="JO1" s="115"/>
      <c r="JP1" s="115"/>
      <c r="JQ1" s="115"/>
      <c r="JR1" s="115"/>
      <c r="JS1" s="115"/>
      <c r="JT1" s="115"/>
      <c r="JU1" s="115"/>
      <c r="JV1" s="115"/>
      <c r="JW1" s="115"/>
      <c r="JX1" s="115"/>
      <c r="JY1" s="115"/>
      <c r="JZ1" s="115"/>
      <c r="KA1" s="115"/>
      <c r="KB1" s="115"/>
      <c r="KC1" s="115"/>
      <c r="KD1" s="115"/>
      <c r="KE1" s="115"/>
      <c r="KF1" s="115"/>
      <c r="KG1" s="115"/>
      <c r="KH1" s="115"/>
      <c r="KI1" s="115"/>
      <c r="KJ1" s="115"/>
      <c r="KK1" s="115"/>
      <c r="KL1" s="115"/>
      <c r="KM1" s="115"/>
      <c r="KN1" s="115"/>
      <c r="KO1" s="115"/>
      <c r="KP1" s="115"/>
      <c r="KQ1" s="115"/>
      <c r="KR1" s="115"/>
      <c r="KS1" s="115"/>
      <c r="KT1" s="115"/>
      <c r="KU1" s="115"/>
      <c r="KV1" s="115"/>
      <c r="KW1" s="115"/>
      <c r="KX1" s="115"/>
    </row>
    <row r="2" spans="1:310" ht="18" customHeight="1" x14ac:dyDescent="0.5">
      <c r="A2" s="115"/>
      <c r="B2" s="612" t="s">
        <v>0</v>
      </c>
      <c r="C2" s="616" t="s">
        <v>1</v>
      </c>
      <c r="D2" s="602" t="s">
        <v>19</v>
      </c>
      <c r="E2" s="602" t="s">
        <v>2</v>
      </c>
      <c r="F2" s="140" t="s">
        <v>21</v>
      </c>
      <c r="G2" s="594">
        <v>1</v>
      </c>
      <c r="H2" s="595"/>
      <c r="I2" s="595"/>
      <c r="J2" s="595"/>
      <c r="K2" s="595"/>
      <c r="L2" s="596"/>
      <c r="M2" s="597"/>
      <c r="N2" s="611">
        <v>2</v>
      </c>
      <c r="O2" s="595"/>
      <c r="P2" s="595"/>
      <c r="Q2" s="595"/>
      <c r="R2" s="595"/>
      <c r="S2" s="596"/>
      <c r="T2" s="596"/>
      <c r="U2" s="594">
        <v>3</v>
      </c>
      <c r="V2" s="595"/>
      <c r="W2" s="595"/>
      <c r="X2" s="595"/>
      <c r="Y2" s="595"/>
      <c r="Z2" s="596"/>
      <c r="AA2" s="597"/>
      <c r="AB2" s="594">
        <v>4</v>
      </c>
      <c r="AC2" s="595"/>
      <c r="AD2" s="595"/>
      <c r="AE2" s="595"/>
      <c r="AF2" s="595"/>
      <c r="AG2" s="596"/>
      <c r="AH2" s="597"/>
      <c r="AI2" s="594">
        <v>5</v>
      </c>
      <c r="AJ2" s="595"/>
      <c r="AK2" s="595"/>
      <c r="AL2" s="595"/>
      <c r="AM2" s="595"/>
      <c r="AN2" s="596"/>
      <c r="AO2" s="597"/>
      <c r="AP2" s="611">
        <v>6</v>
      </c>
      <c r="AQ2" s="595"/>
      <c r="AR2" s="595"/>
      <c r="AS2" s="595"/>
      <c r="AT2" s="595"/>
      <c r="AU2" s="596"/>
      <c r="AV2" s="596"/>
      <c r="AW2" s="594">
        <v>7</v>
      </c>
      <c r="AX2" s="595"/>
      <c r="AY2" s="595"/>
      <c r="AZ2" s="595"/>
      <c r="BA2" s="595"/>
      <c r="BB2" s="596"/>
      <c r="BC2" s="597"/>
      <c r="BD2" s="594">
        <v>8</v>
      </c>
      <c r="BE2" s="595"/>
      <c r="BF2" s="595"/>
      <c r="BG2" s="595"/>
      <c r="BH2" s="595"/>
      <c r="BI2" s="596"/>
      <c r="BJ2" s="597"/>
      <c r="BK2" s="594">
        <v>9</v>
      </c>
      <c r="BL2" s="595"/>
      <c r="BM2" s="595"/>
      <c r="BN2" s="595"/>
      <c r="BO2" s="595"/>
      <c r="BP2" s="596"/>
      <c r="BQ2" s="597"/>
      <c r="BR2" s="594">
        <v>10</v>
      </c>
      <c r="BS2" s="595"/>
      <c r="BT2" s="595"/>
      <c r="BU2" s="595"/>
      <c r="BV2" s="595"/>
      <c r="BW2" s="596"/>
      <c r="BX2" s="597"/>
      <c r="BY2" s="594">
        <v>11</v>
      </c>
      <c r="BZ2" s="595"/>
      <c r="CA2" s="595"/>
      <c r="CB2" s="595"/>
      <c r="CC2" s="595"/>
      <c r="CD2" s="596"/>
      <c r="CE2" s="597"/>
      <c r="CF2" s="594">
        <v>12</v>
      </c>
      <c r="CG2" s="595"/>
      <c r="CH2" s="595"/>
      <c r="CI2" s="595"/>
      <c r="CJ2" s="595"/>
      <c r="CK2" s="596"/>
      <c r="CL2" s="597"/>
      <c r="CM2" s="594">
        <v>13</v>
      </c>
      <c r="CN2" s="595"/>
      <c r="CO2" s="595"/>
      <c r="CP2" s="595"/>
      <c r="CQ2" s="595"/>
      <c r="CR2" s="596"/>
      <c r="CS2" s="597"/>
      <c r="CT2" s="611">
        <v>14</v>
      </c>
      <c r="CU2" s="595"/>
      <c r="CV2" s="595"/>
      <c r="CW2" s="595"/>
      <c r="CX2" s="595"/>
      <c r="CY2" s="596"/>
      <c r="CZ2" s="596"/>
      <c r="DA2" s="594">
        <v>15</v>
      </c>
      <c r="DB2" s="595"/>
      <c r="DC2" s="595"/>
      <c r="DD2" s="595"/>
      <c r="DE2" s="595"/>
      <c r="DF2" s="596"/>
      <c r="DG2" s="597"/>
      <c r="DH2" s="594">
        <v>16</v>
      </c>
      <c r="DI2" s="595"/>
      <c r="DJ2" s="595"/>
      <c r="DK2" s="595"/>
      <c r="DL2" s="595"/>
      <c r="DM2" s="596"/>
      <c r="DN2" s="597"/>
      <c r="DO2" s="594">
        <v>17</v>
      </c>
      <c r="DP2" s="595"/>
      <c r="DQ2" s="595"/>
      <c r="DR2" s="595"/>
      <c r="DS2" s="595"/>
      <c r="DT2" s="596"/>
      <c r="DU2" s="597"/>
      <c r="DV2" s="611">
        <v>18</v>
      </c>
      <c r="DW2" s="595"/>
      <c r="DX2" s="595"/>
      <c r="DY2" s="595"/>
      <c r="DZ2" s="595"/>
      <c r="EA2" s="596"/>
      <c r="EB2" s="596"/>
      <c r="EC2" s="594">
        <v>19</v>
      </c>
      <c r="ED2" s="595"/>
      <c r="EE2" s="595"/>
      <c r="EF2" s="595"/>
      <c r="EG2" s="595"/>
      <c r="EH2" s="596"/>
      <c r="EI2" s="597"/>
      <c r="EJ2" s="594">
        <v>20</v>
      </c>
      <c r="EK2" s="595"/>
      <c r="EL2" s="595"/>
      <c r="EM2" s="595"/>
      <c r="EN2" s="595"/>
      <c r="EO2" s="596"/>
      <c r="EP2" s="597"/>
      <c r="EQ2" s="594">
        <v>21</v>
      </c>
      <c r="ER2" s="595"/>
      <c r="ES2" s="595"/>
      <c r="ET2" s="595"/>
      <c r="EU2" s="595"/>
      <c r="EV2" s="596"/>
      <c r="EW2" s="597"/>
      <c r="EX2" s="594">
        <v>22</v>
      </c>
      <c r="EY2" s="595"/>
      <c r="EZ2" s="595"/>
      <c r="FA2" s="595"/>
      <c r="FB2" s="595"/>
      <c r="FC2" s="596"/>
      <c r="FD2" s="597"/>
      <c r="FE2" s="594">
        <v>23</v>
      </c>
      <c r="FF2" s="595"/>
      <c r="FG2" s="595"/>
      <c r="FH2" s="595"/>
      <c r="FI2" s="595"/>
      <c r="FJ2" s="596"/>
      <c r="FK2" s="597"/>
      <c r="FL2" s="594">
        <v>24</v>
      </c>
      <c r="FM2" s="595"/>
      <c r="FN2" s="595"/>
      <c r="FO2" s="595"/>
      <c r="FP2" s="595"/>
      <c r="FQ2" s="596"/>
      <c r="FR2" s="597"/>
      <c r="FS2" s="594">
        <v>25</v>
      </c>
      <c r="FT2" s="595"/>
      <c r="FU2" s="595"/>
      <c r="FV2" s="595"/>
      <c r="FW2" s="595"/>
      <c r="FX2" s="596"/>
      <c r="FY2" s="597"/>
      <c r="FZ2" s="594">
        <v>26</v>
      </c>
      <c r="GA2" s="595"/>
      <c r="GB2" s="595"/>
      <c r="GC2" s="595"/>
      <c r="GD2" s="595"/>
      <c r="GE2" s="596"/>
      <c r="GF2" s="597"/>
      <c r="GG2" s="594">
        <v>27</v>
      </c>
      <c r="GH2" s="595"/>
      <c r="GI2" s="595"/>
      <c r="GJ2" s="595"/>
      <c r="GK2" s="595"/>
      <c r="GL2" s="596"/>
      <c r="GM2" s="597"/>
      <c r="GN2" s="594">
        <v>28</v>
      </c>
      <c r="GO2" s="595"/>
      <c r="GP2" s="595"/>
      <c r="GQ2" s="595"/>
      <c r="GR2" s="595"/>
      <c r="GS2" s="596"/>
      <c r="GT2" s="597"/>
      <c r="GU2" s="594">
        <v>29</v>
      </c>
      <c r="GV2" s="595"/>
      <c r="GW2" s="595"/>
      <c r="GX2" s="595"/>
      <c r="GY2" s="595"/>
      <c r="GZ2" s="596"/>
      <c r="HA2" s="597"/>
      <c r="HB2" s="594">
        <v>30</v>
      </c>
      <c r="HC2" s="595"/>
      <c r="HD2" s="595"/>
      <c r="HE2" s="595"/>
      <c r="HF2" s="595"/>
      <c r="HG2" s="596"/>
      <c r="HH2" s="597"/>
      <c r="HI2" s="594">
        <v>31</v>
      </c>
      <c r="HJ2" s="595"/>
      <c r="HK2" s="595"/>
      <c r="HL2" s="595"/>
      <c r="HM2" s="595"/>
      <c r="HN2" s="596"/>
      <c r="HO2" s="597"/>
      <c r="HP2" s="594">
        <v>32</v>
      </c>
      <c r="HQ2" s="595"/>
      <c r="HR2" s="595"/>
      <c r="HS2" s="595"/>
      <c r="HT2" s="595"/>
      <c r="HU2" s="596"/>
      <c r="HV2" s="597"/>
      <c r="HW2" s="594">
        <v>33</v>
      </c>
      <c r="HX2" s="595"/>
      <c r="HY2" s="595"/>
      <c r="HZ2" s="595"/>
      <c r="IA2" s="595"/>
      <c r="IB2" s="596"/>
      <c r="IC2" s="597"/>
      <c r="ID2" s="594">
        <v>34</v>
      </c>
      <c r="IE2" s="595"/>
      <c r="IF2" s="595"/>
      <c r="IG2" s="595"/>
      <c r="IH2" s="595"/>
      <c r="II2" s="596"/>
      <c r="IJ2" s="597"/>
      <c r="IK2" s="594">
        <v>35</v>
      </c>
      <c r="IL2" s="595"/>
      <c r="IM2" s="595"/>
      <c r="IN2" s="595"/>
      <c r="IO2" s="595"/>
      <c r="IP2" s="596"/>
      <c r="IQ2" s="597"/>
      <c r="IR2" s="594">
        <v>36</v>
      </c>
      <c r="IS2" s="595"/>
      <c r="IT2" s="595"/>
      <c r="IU2" s="595"/>
      <c r="IV2" s="595"/>
      <c r="IW2" s="596"/>
      <c r="IX2" s="597"/>
      <c r="IY2" s="594">
        <v>37</v>
      </c>
      <c r="IZ2" s="595"/>
      <c r="JA2" s="595"/>
      <c r="JB2" s="595"/>
      <c r="JC2" s="595"/>
      <c r="JD2" s="596"/>
      <c r="JE2" s="597"/>
      <c r="JF2" s="594">
        <v>38</v>
      </c>
      <c r="JG2" s="595"/>
      <c r="JH2" s="595"/>
      <c r="JI2" s="595"/>
      <c r="JJ2" s="595"/>
      <c r="JK2" s="596"/>
      <c r="JL2" s="597"/>
      <c r="JM2" s="594">
        <v>39</v>
      </c>
      <c r="JN2" s="595"/>
      <c r="JO2" s="595"/>
      <c r="JP2" s="595"/>
      <c r="JQ2" s="595"/>
      <c r="JR2" s="596"/>
      <c r="JS2" s="597"/>
      <c r="JT2" s="594">
        <v>40</v>
      </c>
      <c r="JU2" s="595"/>
      <c r="JV2" s="595"/>
      <c r="JW2" s="595"/>
      <c r="JX2" s="595"/>
      <c r="JY2" s="596"/>
      <c r="JZ2" s="597"/>
      <c r="KA2" s="594">
        <v>41</v>
      </c>
      <c r="KB2" s="595"/>
      <c r="KC2" s="595"/>
      <c r="KD2" s="595"/>
      <c r="KE2" s="595"/>
      <c r="KF2" s="596"/>
      <c r="KG2" s="597"/>
      <c r="KH2" s="594">
        <v>42</v>
      </c>
      <c r="KI2" s="595"/>
      <c r="KJ2" s="595"/>
      <c r="KK2" s="595"/>
      <c r="KL2" s="595"/>
      <c r="KM2" s="596"/>
      <c r="KN2" s="597"/>
      <c r="KO2" s="139" t="s">
        <v>50</v>
      </c>
      <c r="KP2" s="605" t="s">
        <v>45</v>
      </c>
      <c r="KQ2" s="606"/>
      <c r="KR2" s="606"/>
      <c r="KS2" s="607"/>
      <c r="KT2" s="602" t="s">
        <v>51</v>
      </c>
      <c r="KU2" s="115"/>
      <c r="KV2" s="115"/>
      <c r="KW2" s="115"/>
      <c r="KX2" s="115"/>
    </row>
    <row r="3" spans="1:310" ht="18" customHeight="1" x14ac:dyDescent="0.5">
      <c r="A3" s="115"/>
      <c r="B3" s="613"/>
      <c r="C3" s="617"/>
      <c r="D3" s="603"/>
      <c r="E3" s="603"/>
      <c r="F3" s="140" t="s">
        <v>15</v>
      </c>
      <c r="G3" s="598" t="s">
        <v>33</v>
      </c>
      <c r="H3" s="599"/>
      <c r="I3" s="599"/>
      <c r="J3" s="599"/>
      <c r="K3" s="599"/>
      <c r="L3" s="600"/>
      <c r="M3" s="601"/>
      <c r="N3" s="598" t="s">
        <v>33</v>
      </c>
      <c r="O3" s="599"/>
      <c r="P3" s="599"/>
      <c r="Q3" s="599"/>
      <c r="R3" s="599"/>
      <c r="S3" s="600"/>
      <c r="T3" s="601"/>
      <c r="U3" s="598" t="s">
        <v>602</v>
      </c>
      <c r="V3" s="599"/>
      <c r="W3" s="599"/>
      <c r="X3" s="599"/>
      <c r="Y3" s="599"/>
      <c r="Z3" s="600"/>
      <c r="AA3" s="601"/>
      <c r="AB3" s="598" t="s">
        <v>34</v>
      </c>
      <c r="AC3" s="599"/>
      <c r="AD3" s="599"/>
      <c r="AE3" s="599"/>
      <c r="AF3" s="599"/>
      <c r="AG3" s="600"/>
      <c r="AH3" s="601"/>
      <c r="AI3" s="598" t="s">
        <v>34</v>
      </c>
      <c r="AJ3" s="599"/>
      <c r="AK3" s="599"/>
      <c r="AL3" s="599"/>
      <c r="AM3" s="599"/>
      <c r="AN3" s="600"/>
      <c r="AO3" s="601"/>
      <c r="AP3" s="598" t="s">
        <v>34</v>
      </c>
      <c r="AQ3" s="599"/>
      <c r="AR3" s="599"/>
      <c r="AS3" s="599"/>
      <c r="AT3" s="599"/>
      <c r="AU3" s="600"/>
      <c r="AV3" s="601"/>
      <c r="AW3" s="598" t="s">
        <v>34</v>
      </c>
      <c r="AX3" s="599"/>
      <c r="AY3" s="599"/>
      <c r="AZ3" s="599"/>
      <c r="BA3" s="599"/>
      <c r="BB3" s="600"/>
      <c r="BC3" s="601"/>
      <c r="BD3" s="598" t="s">
        <v>35</v>
      </c>
      <c r="BE3" s="599"/>
      <c r="BF3" s="599"/>
      <c r="BG3" s="599"/>
      <c r="BH3" s="599"/>
      <c r="BI3" s="600"/>
      <c r="BJ3" s="601"/>
      <c r="BK3" s="598" t="s">
        <v>35</v>
      </c>
      <c r="BL3" s="599"/>
      <c r="BM3" s="599"/>
      <c r="BN3" s="599"/>
      <c r="BO3" s="599"/>
      <c r="BP3" s="600"/>
      <c r="BQ3" s="601"/>
      <c r="BR3" s="598" t="s">
        <v>35</v>
      </c>
      <c r="BS3" s="599"/>
      <c r="BT3" s="599"/>
      <c r="BU3" s="599"/>
      <c r="BV3" s="599"/>
      <c r="BW3" s="600"/>
      <c r="BX3" s="601"/>
      <c r="BY3" s="598" t="s">
        <v>35</v>
      </c>
      <c r="BZ3" s="599"/>
      <c r="CA3" s="599"/>
      <c r="CB3" s="599"/>
      <c r="CC3" s="599"/>
      <c r="CD3" s="600"/>
      <c r="CE3" s="601"/>
      <c r="CF3" s="598" t="s">
        <v>35</v>
      </c>
      <c r="CG3" s="599"/>
      <c r="CH3" s="599"/>
      <c r="CI3" s="599"/>
      <c r="CJ3" s="599"/>
      <c r="CK3" s="600"/>
      <c r="CL3" s="601"/>
      <c r="CM3" s="598" t="s">
        <v>36</v>
      </c>
      <c r="CN3" s="599"/>
      <c r="CO3" s="599"/>
      <c r="CP3" s="599"/>
      <c r="CQ3" s="599"/>
      <c r="CR3" s="600"/>
      <c r="CS3" s="601"/>
      <c r="CT3" s="598" t="s">
        <v>36</v>
      </c>
      <c r="CU3" s="599"/>
      <c r="CV3" s="599"/>
      <c r="CW3" s="599"/>
      <c r="CX3" s="599"/>
      <c r="CY3" s="600"/>
      <c r="CZ3" s="601"/>
      <c r="DA3" s="598" t="s">
        <v>36</v>
      </c>
      <c r="DB3" s="599"/>
      <c r="DC3" s="599"/>
      <c r="DD3" s="599"/>
      <c r="DE3" s="599"/>
      <c r="DF3" s="600"/>
      <c r="DG3" s="601"/>
      <c r="DH3" s="598" t="s">
        <v>36</v>
      </c>
      <c r="DI3" s="599"/>
      <c r="DJ3" s="599"/>
      <c r="DK3" s="599"/>
      <c r="DL3" s="599"/>
      <c r="DM3" s="600"/>
      <c r="DN3" s="601"/>
      <c r="DO3" s="598" t="s">
        <v>37</v>
      </c>
      <c r="DP3" s="599"/>
      <c r="DQ3" s="599"/>
      <c r="DR3" s="599"/>
      <c r="DS3" s="599"/>
      <c r="DT3" s="600"/>
      <c r="DU3" s="601"/>
      <c r="DV3" s="598" t="s">
        <v>37</v>
      </c>
      <c r="DW3" s="599"/>
      <c r="DX3" s="599"/>
      <c r="DY3" s="599"/>
      <c r="DZ3" s="599"/>
      <c r="EA3" s="600"/>
      <c r="EB3" s="601"/>
      <c r="EC3" s="598" t="s">
        <v>37</v>
      </c>
      <c r="ED3" s="599"/>
      <c r="EE3" s="599"/>
      <c r="EF3" s="599"/>
      <c r="EG3" s="599"/>
      <c r="EH3" s="600"/>
      <c r="EI3" s="601"/>
      <c r="EJ3" s="598" t="s">
        <v>38</v>
      </c>
      <c r="EK3" s="599"/>
      <c r="EL3" s="599"/>
      <c r="EM3" s="599"/>
      <c r="EN3" s="599"/>
      <c r="EO3" s="600"/>
      <c r="EP3" s="601"/>
      <c r="EQ3" s="598" t="s">
        <v>39</v>
      </c>
      <c r="ER3" s="599"/>
      <c r="ES3" s="599"/>
      <c r="ET3" s="599"/>
      <c r="EU3" s="599"/>
      <c r="EV3" s="600"/>
      <c r="EW3" s="601"/>
      <c r="EX3" s="598" t="s">
        <v>39</v>
      </c>
      <c r="EY3" s="599"/>
      <c r="EZ3" s="599"/>
      <c r="FA3" s="599"/>
      <c r="FB3" s="599"/>
      <c r="FC3" s="600"/>
      <c r="FD3" s="601"/>
      <c r="FE3" s="598" t="s">
        <v>39</v>
      </c>
      <c r="FF3" s="599"/>
      <c r="FG3" s="599"/>
      <c r="FH3" s="599"/>
      <c r="FI3" s="599"/>
      <c r="FJ3" s="600"/>
      <c r="FK3" s="601"/>
      <c r="FL3" s="598" t="s">
        <v>39</v>
      </c>
      <c r="FM3" s="599"/>
      <c r="FN3" s="599"/>
      <c r="FO3" s="599"/>
      <c r="FP3" s="599"/>
      <c r="FQ3" s="600"/>
      <c r="FR3" s="601"/>
      <c r="FS3" s="598" t="s">
        <v>40</v>
      </c>
      <c r="FT3" s="599"/>
      <c r="FU3" s="599"/>
      <c r="FV3" s="599"/>
      <c r="FW3" s="599"/>
      <c r="FX3" s="600"/>
      <c r="FY3" s="601"/>
      <c r="FZ3" s="598" t="s">
        <v>40</v>
      </c>
      <c r="GA3" s="599"/>
      <c r="GB3" s="599"/>
      <c r="GC3" s="599"/>
      <c r="GD3" s="599"/>
      <c r="GE3" s="600"/>
      <c r="GF3" s="601"/>
      <c r="GG3" s="598" t="s">
        <v>40</v>
      </c>
      <c r="GH3" s="599"/>
      <c r="GI3" s="599"/>
      <c r="GJ3" s="599"/>
      <c r="GK3" s="599"/>
      <c r="GL3" s="600"/>
      <c r="GM3" s="601"/>
      <c r="GN3" s="598" t="s">
        <v>40</v>
      </c>
      <c r="GO3" s="599"/>
      <c r="GP3" s="599"/>
      <c r="GQ3" s="599"/>
      <c r="GR3" s="599"/>
      <c r="GS3" s="600"/>
      <c r="GT3" s="601"/>
      <c r="GU3" s="598" t="s">
        <v>40</v>
      </c>
      <c r="GV3" s="599"/>
      <c r="GW3" s="599"/>
      <c r="GX3" s="599"/>
      <c r="GY3" s="599"/>
      <c r="GZ3" s="600"/>
      <c r="HA3" s="601"/>
      <c r="HB3" s="598" t="s">
        <v>29</v>
      </c>
      <c r="HC3" s="599"/>
      <c r="HD3" s="599"/>
      <c r="HE3" s="599"/>
      <c r="HF3" s="599"/>
      <c r="HG3" s="600"/>
      <c r="HH3" s="601"/>
      <c r="HI3" s="598" t="s">
        <v>29</v>
      </c>
      <c r="HJ3" s="599"/>
      <c r="HK3" s="599"/>
      <c r="HL3" s="599"/>
      <c r="HM3" s="599"/>
      <c r="HN3" s="600"/>
      <c r="HO3" s="601"/>
      <c r="HP3" s="598" t="s">
        <v>29</v>
      </c>
      <c r="HQ3" s="599"/>
      <c r="HR3" s="599"/>
      <c r="HS3" s="599"/>
      <c r="HT3" s="599"/>
      <c r="HU3" s="600"/>
      <c r="HV3" s="601"/>
      <c r="HW3" s="598" t="s">
        <v>29</v>
      </c>
      <c r="HX3" s="599"/>
      <c r="HY3" s="599"/>
      <c r="HZ3" s="599"/>
      <c r="IA3" s="599"/>
      <c r="IB3" s="600"/>
      <c r="IC3" s="601"/>
      <c r="ID3" s="598" t="s">
        <v>30</v>
      </c>
      <c r="IE3" s="599"/>
      <c r="IF3" s="599"/>
      <c r="IG3" s="599"/>
      <c r="IH3" s="599"/>
      <c r="II3" s="600"/>
      <c r="IJ3" s="601"/>
      <c r="IK3" s="598" t="s">
        <v>30</v>
      </c>
      <c r="IL3" s="599"/>
      <c r="IM3" s="599"/>
      <c r="IN3" s="599"/>
      <c r="IO3" s="599"/>
      <c r="IP3" s="600"/>
      <c r="IQ3" s="601"/>
      <c r="IR3" s="598" t="s">
        <v>30</v>
      </c>
      <c r="IS3" s="599"/>
      <c r="IT3" s="599"/>
      <c r="IU3" s="599"/>
      <c r="IV3" s="599"/>
      <c r="IW3" s="600"/>
      <c r="IX3" s="601"/>
      <c r="IY3" s="598" t="s">
        <v>30</v>
      </c>
      <c r="IZ3" s="599"/>
      <c r="JA3" s="599"/>
      <c r="JB3" s="599"/>
      <c r="JC3" s="599"/>
      <c r="JD3" s="600"/>
      <c r="JE3" s="601"/>
      <c r="JF3" s="598" t="s">
        <v>31</v>
      </c>
      <c r="JG3" s="599"/>
      <c r="JH3" s="599"/>
      <c r="JI3" s="599"/>
      <c r="JJ3" s="599"/>
      <c r="JK3" s="600"/>
      <c r="JL3" s="601"/>
      <c r="JM3" s="598" t="s">
        <v>31</v>
      </c>
      <c r="JN3" s="599"/>
      <c r="JO3" s="599"/>
      <c r="JP3" s="599"/>
      <c r="JQ3" s="599"/>
      <c r="JR3" s="600"/>
      <c r="JS3" s="601"/>
      <c r="JT3" s="598" t="s">
        <v>31</v>
      </c>
      <c r="JU3" s="599"/>
      <c r="JV3" s="599"/>
      <c r="JW3" s="599"/>
      <c r="JX3" s="599"/>
      <c r="JY3" s="600"/>
      <c r="JZ3" s="601"/>
      <c r="KA3" s="598"/>
      <c r="KB3" s="599"/>
      <c r="KC3" s="599"/>
      <c r="KD3" s="599"/>
      <c r="KE3" s="599"/>
      <c r="KF3" s="600"/>
      <c r="KG3" s="601"/>
      <c r="KH3" s="598"/>
      <c r="KI3" s="599"/>
      <c r="KJ3" s="599"/>
      <c r="KK3" s="599"/>
      <c r="KL3" s="599"/>
      <c r="KM3" s="600"/>
      <c r="KN3" s="601"/>
      <c r="KO3" s="160" t="str">
        <f>COUNTA(G6:KN6)&amp;" "&amp;"ชม."</f>
        <v>36 ชม.</v>
      </c>
      <c r="KP3" s="608"/>
      <c r="KQ3" s="609"/>
      <c r="KR3" s="609"/>
      <c r="KS3" s="610"/>
      <c r="KT3" s="603"/>
      <c r="KU3" s="115"/>
      <c r="KV3" s="115"/>
      <c r="KW3" s="115"/>
      <c r="KX3" s="115"/>
    </row>
    <row r="4" spans="1:310" s="134" customFormat="1" ht="18" customHeight="1" x14ac:dyDescent="0.5">
      <c r="A4" s="137"/>
      <c r="B4" s="613"/>
      <c r="C4" s="617"/>
      <c r="D4" s="603"/>
      <c r="E4" s="603"/>
      <c r="F4" s="140" t="s">
        <v>22</v>
      </c>
      <c r="G4" s="145" t="s">
        <v>24</v>
      </c>
      <c r="H4" s="146" t="s">
        <v>25</v>
      </c>
      <c r="I4" s="146" t="s">
        <v>26</v>
      </c>
      <c r="J4" s="146" t="s">
        <v>27</v>
      </c>
      <c r="K4" s="146" t="s">
        <v>28</v>
      </c>
      <c r="L4" s="149"/>
      <c r="M4" s="147"/>
      <c r="N4" s="148" t="s">
        <v>24</v>
      </c>
      <c r="O4" s="146" t="s">
        <v>25</v>
      </c>
      <c r="P4" s="146" t="s">
        <v>26</v>
      </c>
      <c r="Q4" s="146" t="s">
        <v>27</v>
      </c>
      <c r="R4" s="146" t="s">
        <v>28</v>
      </c>
      <c r="S4" s="149"/>
      <c r="T4" s="149"/>
      <c r="U4" s="145" t="s">
        <v>24</v>
      </c>
      <c r="V4" s="146" t="s">
        <v>25</v>
      </c>
      <c r="W4" s="146" t="s">
        <v>26</v>
      </c>
      <c r="X4" s="146" t="s">
        <v>27</v>
      </c>
      <c r="Y4" s="146" t="s">
        <v>28</v>
      </c>
      <c r="Z4" s="149"/>
      <c r="AA4" s="147"/>
      <c r="AB4" s="145" t="s">
        <v>24</v>
      </c>
      <c r="AC4" s="146" t="s">
        <v>25</v>
      </c>
      <c r="AD4" s="146" t="s">
        <v>26</v>
      </c>
      <c r="AE4" s="146" t="s">
        <v>27</v>
      </c>
      <c r="AF4" s="146" t="s">
        <v>28</v>
      </c>
      <c r="AG4" s="149"/>
      <c r="AH4" s="147"/>
      <c r="AI4" s="145" t="s">
        <v>24</v>
      </c>
      <c r="AJ4" s="146" t="s">
        <v>25</v>
      </c>
      <c r="AK4" s="146" t="s">
        <v>26</v>
      </c>
      <c r="AL4" s="146" t="s">
        <v>27</v>
      </c>
      <c r="AM4" s="146" t="s">
        <v>28</v>
      </c>
      <c r="AN4" s="149"/>
      <c r="AO4" s="147"/>
      <c r="AP4" s="148" t="s">
        <v>24</v>
      </c>
      <c r="AQ4" s="146" t="s">
        <v>25</v>
      </c>
      <c r="AR4" s="146" t="s">
        <v>26</v>
      </c>
      <c r="AS4" s="146" t="s">
        <v>27</v>
      </c>
      <c r="AT4" s="146" t="s">
        <v>28</v>
      </c>
      <c r="AU4" s="149"/>
      <c r="AV4" s="149"/>
      <c r="AW4" s="145" t="s">
        <v>24</v>
      </c>
      <c r="AX4" s="146" t="s">
        <v>25</v>
      </c>
      <c r="AY4" s="146" t="s">
        <v>26</v>
      </c>
      <c r="AZ4" s="146" t="s">
        <v>27</v>
      </c>
      <c r="BA4" s="146" t="s">
        <v>28</v>
      </c>
      <c r="BB4" s="149"/>
      <c r="BC4" s="147"/>
      <c r="BD4" s="145" t="s">
        <v>24</v>
      </c>
      <c r="BE4" s="146" t="s">
        <v>25</v>
      </c>
      <c r="BF4" s="146" t="s">
        <v>26</v>
      </c>
      <c r="BG4" s="146" t="s">
        <v>27</v>
      </c>
      <c r="BH4" s="146" t="s">
        <v>28</v>
      </c>
      <c r="BI4" s="149"/>
      <c r="BJ4" s="147"/>
      <c r="BK4" s="145" t="s">
        <v>24</v>
      </c>
      <c r="BL4" s="146" t="s">
        <v>25</v>
      </c>
      <c r="BM4" s="146" t="s">
        <v>26</v>
      </c>
      <c r="BN4" s="146" t="s">
        <v>27</v>
      </c>
      <c r="BO4" s="146" t="s">
        <v>28</v>
      </c>
      <c r="BP4" s="149"/>
      <c r="BQ4" s="147"/>
      <c r="BR4" s="145" t="s">
        <v>24</v>
      </c>
      <c r="BS4" s="146" t="s">
        <v>25</v>
      </c>
      <c r="BT4" s="146" t="s">
        <v>26</v>
      </c>
      <c r="BU4" s="146" t="s">
        <v>27</v>
      </c>
      <c r="BV4" s="146" t="s">
        <v>28</v>
      </c>
      <c r="BW4" s="149"/>
      <c r="BX4" s="147"/>
      <c r="BY4" s="145" t="s">
        <v>24</v>
      </c>
      <c r="BZ4" s="146" t="s">
        <v>25</v>
      </c>
      <c r="CA4" s="146" t="s">
        <v>26</v>
      </c>
      <c r="CB4" s="146" t="s">
        <v>27</v>
      </c>
      <c r="CC4" s="146" t="s">
        <v>28</v>
      </c>
      <c r="CD4" s="149"/>
      <c r="CE4" s="147"/>
      <c r="CF4" s="145" t="s">
        <v>24</v>
      </c>
      <c r="CG4" s="146" t="s">
        <v>25</v>
      </c>
      <c r="CH4" s="146" t="s">
        <v>26</v>
      </c>
      <c r="CI4" s="146" t="s">
        <v>27</v>
      </c>
      <c r="CJ4" s="146" t="s">
        <v>28</v>
      </c>
      <c r="CK4" s="149"/>
      <c r="CL4" s="147"/>
      <c r="CM4" s="145" t="s">
        <v>24</v>
      </c>
      <c r="CN4" s="146" t="s">
        <v>25</v>
      </c>
      <c r="CO4" s="146" t="s">
        <v>26</v>
      </c>
      <c r="CP4" s="146" t="s">
        <v>27</v>
      </c>
      <c r="CQ4" s="146" t="s">
        <v>28</v>
      </c>
      <c r="CR4" s="149"/>
      <c r="CS4" s="147"/>
      <c r="CT4" s="148" t="s">
        <v>24</v>
      </c>
      <c r="CU4" s="146" t="s">
        <v>25</v>
      </c>
      <c r="CV4" s="146" t="s">
        <v>26</v>
      </c>
      <c r="CW4" s="146" t="s">
        <v>27</v>
      </c>
      <c r="CX4" s="146" t="s">
        <v>28</v>
      </c>
      <c r="CY4" s="149"/>
      <c r="CZ4" s="149"/>
      <c r="DA4" s="145" t="s">
        <v>24</v>
      </c>
      <c r="DB4" s="146" t="s">
        <v>25</v>
      </c>
      <c r="DC4" s="146" t="s">
        <v>26</v>
      </c>
      <c r="DD4" s="146" t="s">
        <v>27</v>
      </c>
      <c r="DE4" s="146" t="s">
        <v>28</v>
      </c>
      <c r="DF4" s="149"/>
      <c r="DG4" s="147"/>
      <c r="DH4" s="145" t="s">
        <v>24</v>
      </c>
      <c r="DI4" s="146" t="s">
        <v>25</v>
      </c>
      <c r="DJ4" s="146" t="s">
        <v>26</v>
      </c>
      <c r="DK4" s="146" t="s">
        <v>27</v>
      </c>
      <c r="DL4" s="146" t="s">
        <v>28</v>
      </c>
      <c r="DM4" s="149"/>
      <c r="DN4" s="147"/>
      <c r="DO4" s="145" t="s">
        <v>24</v>
      </c>
      <c r="DP4" s="146" t="s">
        <v>25</v>
      </c>
      <c r="DQ4" s="146" t="s">
        <v>26</v>
      </c>
      <c r="DR4" s="146" t="s">
        <v>27</v>
      </c>
      <c r="DS4" s="146" t="s">
        <v>28</v>
      </c>
      <c r="DT4" s="149"/>
      <c r="DU4" s="147"/>
      <c r="DV4" s="148" t="s">
        <v>24</v>
      </c>
      <c r="DW4" s="146" t="s">
        <v>25</v>
      </c>
      <c r="DX4" s="146" t="s">
        <v>26</v>
      </c>
      <c r="DY4" s="146" t="s">
        <v>27</v>
      </c>
      <c r="DZ4" s="146" t="s">
        <v>28</v>
      </c>
      <c r="EA4" s="149"/>
      <c r="EB4" s="149"/>
      <c r="EC4" s="145" t="s">
        <v>24</v>
      </c>
      <c r="ED4" s="146" t="s">
        <v>25</v>
      </c>
      <c r="EE4" s="146" t="s">
        <v>26</v>
      </c>
      <c r="EF4" s="146" t="s">
        <v>27</v>
      </c>
      <c r="EG4" s="146" t="s">
        <v>28</v>
      </c>
      <c r="EH4" s="149"/>
      <c r="EI4" s="147"/>
      <c r="EJ4" s="145" t="s">
        <v>24</v>
      </c>
      <c r="EK4" s="146" t="s">
        <v>25</v>
      </c>
      <c r="EL4" s="146" t="s">
        <v>26</v>
      </c>
      <c r="EM4" s="146" t="s">
        <v>27</v>
      </c>
      <c r="EN4" s="146" t="s">
        <v>28</v>
      </c>
      <c r="EO4" s="149"/>
      <c r="EP4" s="147"/>
      <c r="EQ4" s="145" t="s">
        <v>24</v>
      </c>
      <c r="ER4" s="146" t="s">
        <v>25</v>
      </c>
      <c r="ES4" s="146" t="s">
        <v>26</v>
      </c>
      <c r="ET4" s="146" t="s">
        <v>27</v>
      </c>
      <c r="EU4" s="146" t="s">
        <v>28</v>
      </c>
      <c r="EV4" s="149"/>
      <c r="EW4" s="147"/>
      <c r="EX4" s="145" t="s">
        <v>24</v>
      </c>
      <c r="EY4" s="146" t="s">
        <v>25</v>
      </c>
      <c r="EZ4" s="146" t="s">
        <v>26</v>
      </c>
      <c r="FA4" s="146" t="s">
        <v>27</v>
      </c>
      <c r="FB4" s="146" t="s">
        <v>28</v>
      </c>
      <c r="FC4" s="149"/>
      <c r="FD4" s="149"/>
      <c r="FE4" s="145" t="s">
        <v>24</v>
      </c>
      <c r="FF4" s="146" t="s">
        <v>25</v>
      </c>
      <c r="FG4" s="146" t="s">
        <v>26</v>
      </c>
      <c r="FH4" s="146" t="s">
        <v>27</v>
      </c>
      <c r="FI4" s="146" t="s">
        <v>28</v>
      </c>
      <c r="FJ4" s="149"/>
      <c r="FK4" s="147"/>
      <c r="FL4" s="145" t="s">
        <v>24</v>
      </c>
      <c r="FM4" s="146" t="s">
        <v>25</v>
      </c>
      <c r="FN4" s="146" t="s">
        <v>26</v>
      </c>
      <c r="FO4" s="146" t="s">
        <v>27</v>
      </c>
      <c r="FP4" s="146" t="s">
        <v>28</v>
      </c>
      <c r="FQ4" s="149"/>
      <c r="FR4" s="147"/>
      <c r="FS4" s="145" t="s">
        <v>24</v>
      </c>
      <c r="FT4" s="146" t="s">
        <v>25</v>
      </c>
      <c r="FU4" s="146" t="s">
        <v>26</v>
      </c>
      <c r="FV4" s="146" t="s">
        <v>27</v>
      </c>
      <c r="FW4" s="146" t="s">
        <v>28</v>
      </c>
      <c r="FX4" s="149"/>
      <c r="FY4" s="147"/>
      <c r="FZ4" s="148" t="s">
        <v>24</v>
      </c>
      <c r="GA4" s="146" t="s">
        <v>25</v>
      </c>
      <c r="GB4" s="146" t="s">
        <v>26</v>
      </c>
      <c r="GC4" s="146" t="s">
        <v>27</v>
      </c>
      <c r="GD4" s="146" t="s">
        <v>28</v>
      </c>
      <c r="GE4" s="149"/>
      <c r="GF4" s="149"/>
      <c r="GG4" s="145" t="s">
        <v>24</v>
      </c>
      <c r="GH4" s="146" t="s">
        <v>25</v>
      </c>
      <c r="GI4" s="146" t="s">
        <v>26</v>
      </c>
      <c r="GJ4" s="146" t="s">
        <v>27</v>
      </c>
      <c r="GK4" s="146" t="s">
        <v>28</v>
      </c>
      <c r="GL4" s="149"/>
      <c r="GM4" s="147"/>
      <c r="GN4" s="145" t="s">
        <v>24</v>
      </c>
      <c r="GO4" s="146" t="s">
        <v>25</v>
      </c>
      <c r="GP4" s="146" t="s">
        <v>26</v>
      </c>
      <c r="GQ4" s="146" t="s">
        <v>27</v>
      </c>
      <c r="GR4" s="146" t="s">
        <v>28</v>
      </c>
      <c r="GS4" s="149"/>
      <c r="GT4" s="147"/>
      <c r="GU4" s="145" t="s">
        <v>24</v>
      </c>
      <c r="GV4" s="146" t="s">
        <v>25</v>
      </c>
      <c r="GW4" s="146" t="s">
        <v>26</v>
      </c>
      <c r="GX4" s="146" t="s">
        <v>27</v>
      </c>
      <c r="GY4" s="146" t="s">
        <v>28</v>
      </c>
      <c r="GZ4" s="149"/>
      <c r="HA4" s="147"/>
      <c r="HB4" s="148" t="s">
        <v>24</v>
      </c>
      <c r="HC4" s="146" t="s">
        <v>25</v>
      </c>
      <c r="HD4" s="146" t="s">
        <v>26</v>
      </c>
      <c r="HE4" s="146" t="s">
        <v>27</v>
      </c>
      <c r="HF4" s="146" t="s">
        <v>28</v>
      </c>
      <c r="HG4" s="149"/>
      <c r="HH4" s="149"/>
      <c r="HI4" s="145" t="s">
        <v>24</v>
      </c>
      <c r="HJ4" s="146" t="s">
        <v>25</v>
      </c>
      <c r="HK4" s="146" t="s">
        <v>26</v>
      </c>
      <c r="HL4" s="146" t="s">
        <v>27</v>
      </c>
      <c r="HM4" s="146" t="s">
        <v>28</v>
      </c>
      <c r="HN4" s="149"/>
      <c r="HO4" s="147"/>
      <c r="HP4" s="145" t="s">
        <v>24</v>
      </c>
      <c r="HQ4" s="146" t="s">
        <v>25</v>
      </c>
      <c r="HR4" s="146" t="s">
        <v>26</v>
      </c>
      <c r="HS4" s="146" t="s">
        <v>27</v>
      </c>
      <c r="HT4" s="146" t="s">
        <v>28</v>
      </c>
      <c r="HU4" s="149"/>
      <c r="HV4" s="147"/>
      <c r="HW4" s="145" t="s">
        <v>24</v>
      </c>
      <c r="HX4" s="146" t="s">
        <v>25</v>
      </c>
      <c r="HY4" s="146" t="s">
        <v>26</v>
      </c>
      <c r="HZ4" s="146" t="s">
        <v>27</v>
      </c>
      <c r="IA4" s="146" t="s">
        <v>28</v>
      </c>
      <c r="IB4" s="149"/>
      <c r="IC4" s="147"/>
      <c r="ID4" s="145" t="s">
        <v>24</v>
      </c>
      <c r="IE4" s="146" t="s">
        <v>25</v>
      </c>
      <c r="IF4" s="146" t="s">
        <v>26</v>
      </c>
      <c r="IG4" s="146" t="s">
        <v>27</v>
      </c>
      <c r="IH4" s="146" t="s">
        <v>28</v>
      </c>
      <c r="II4" s="149"/>
      <c r="IJ4" s="149"/>
      <c r="IK4" s="145" t="s">
        <v>24</v>
      </c>
      <c r="IL4" s="146" t="s">
        <v>25</v>
      </c>
      <c r="IM4" s="146" t="s">
        <v>26</v>
      </c>
      <c r="IN4" s="146" t="s">
        <v>27</v>
      </c>
      <c r="IO4" s="146" t="s">
        <v>28</v>
      </c>
      <c r="IP4" s="149"/>
      <c r="IQ4" s="147"/>
      <c r="IR4" s="145" t="s">
        <v>24</v>
      </c>
      <c r="IS4" s="146" t="s">
        <v>25</v>
      </c>
      <c r="IT4" s="146" t="s">
        <v>26</v>
      </c>
      <c r="IU4" s="146" t="s">
        <v>27</v>
      </c>
      <c r="IV4" s="146" t="s">
        <v>28</v>
      </c>
      <c r="IW4" s="149"/>
      <c r="IX4" s="147"/>
      <c r="IY4" s="145" t="s">
        <v>24</v>
      </c>
      <c r="IZ4" s="146" t="s">
        <v>25</v>
      </c>
      <c r="JA4" s="146" t="s">
        <v>26</v>
      </c>
      <c r="JB4" s="146" t="s">
        <v>27</v>
      </c>
      <c r="JC4" s="146" t="s">
        <v>28</v>
      </c>
      <c r="JD4" s="149"/>
      <c r="JE4" s="147"/>
      <c r="JF4" s="145" t="s">
        <v>24</v>
      </c>
      <c r="JG4" s="146" t="s">
        <v>25</v>
      </c>
      <c r="JH4" s="146" t="s">
        <v>26</v>
      </c>
      <c r="JI4" s="146" t="s">
        <v>27</v>
      </c>
      <c r="JJ4" s="146" t="s">
        <v>28</v>
      </c>
      <c r="JK4" s="149"/>
      <c r="JL4" s="147"/>
      <c r="JM4" s="145" t="s">
        <v>24</v>
      </c>
      <c r="JN4" s="146" t="s">
        <v>25</v>
      </c>
      <c r="JO4" s="146" t="s">
        <v>26</v>
      </c>
      <c r="JP4" s="146" t="s">
        <v>27</v>
      </c>
      <c r="JQ4" s="146" t="s">
        <v>28</v>
      </c>
      <c r="JR4" s="149"/>
      <c r="JS4" s="147"/>
      <c r="JT4" s="145" t="s">
        <v>24</v>
      </c>
      <c r="JU4" s="146" t="s">
        <v>25</v>
      </c>
      <c r="JV4" s="146" t="s">
        <v>26</v>
      </c>
      <c r="JW4" s="146" t="s">
        <v>27</v>
      </c>
      <c r="JX4" s="146" t="s">
        <v>28</v>
      </c>
      <c r="JY4" s="149"/>
      <c r="JZ4" s="147"/>
      <c r="KA4" s="148" t="s">
        <v>24</v>
      </c>
      <c r="KB4" s="146" t="s">
        <v>25</v>
      </c>
      <c r="KC4" s="146" t="s">
        <v>26</v>
      </c>
      <c r="KD4" s="146" t="s">
        <v>27</v>
      </c>
      <c r="KE4" s="146" t="s">
        <v>28</v>
      </c>
      <c r="KF4" s="149"/>
      <c r="KG4" s="149"/>
      <c r="KH4" s="145" t="s">
        <v>24</v>
      </c>
      <c r="KI4" s="146" t="s">
        <v>25</v>
      </c>
      <c r="KJ4" s="146" t="s">
        <v>26</v>
      </c>
      <c r="KK4" s="146" t="s">
        <v>27</v>
      </c>
      <c r="KL4" s="146" t="s">
        <v>28</v>
      </c>
      <c r="KM4" s="149"/>
      <c r="KN4" s="147"/>
      <c r="KO4" s="602" t="s">
        <v>46</v>
      </c>
      <c r="KP4" s="602" t="s">
        <v>47</v>
      </c>
      <c r="KQ4" s="602" t="s">
        <v>48</v>
      </c>
      <c r="KR4" s="602" t="s">
        <v>49</v>
      </c>
      <c r="KS4" s="602" t="s">
        <v>52</v>
      </c>
      <c r="KT4" s="603"/>
      <c r="KU4" s="137"/>
      <c r="KV4" s="137"/>
      <c r="KW4" s="137"/>
      <c r="KX4" s="137"/>
    </row>
    <row r="5" spans="1:310" ht="18" customHeight="1" x14ac:dyDescent="0.5">
      <c r="A5" s="115"/>
      <c r="B5" s="613"/>
      <c r="C5" s="617"/>
      <c r="D5" s="603"/>
      <c r="E5" s="603"/>
      <c r="F5" s="140" t="s">
        <v>14</v>
      </c>
      <c r="G5" s="195">
        <v>21</v>
      </c>
      <c r="H5" s="196"/>
      <c r="I5" s="196"/>
      <c r="J5" s="196"/>
      <c r="K5" s="196"/>
      <c r="L5" s="199"/>
      <c r="M5" s="197"/>
      <c r="N5" s="195">
        <v>28</v>
      </c>
      <c r="O5" s="196"/>
      <c r="P5" s="196"/>
      <c r="Q5" s="196"/>
      <c r="R5" s="196"/>
      <c r="S5" s="199"/>
      <c r="T5" s="199"/>
      <c r="U5" s="195">
        <v>4</v>
      </c>
      <c r="V5" s="196"/>
      <c r="W5" s="196"/>
      <c r="X5" s="196"/>
      <c r="Y5" s="196"/>
      <c r="Z5" s="199"/>
      <c r="AA5" s="197"/>
      <c r="AB5" s="195">
        <v>11</v>
      </c>
      <c r="AC5" s="196"/>
      <c r="AD5" s="196"/>
      <c r="AE5" s="196"/>
      <c r="AF5" s="196"/>
      <c r="AG5" s="199"/>
      <c r="AH5" s="197"/>
      <c r="AI5" s="198">
        <v>18</v>
      </c>
      <c r="AJ5" s="196"/>
      <c r="AK5" s="196"/>
      <c r="AL5" s="196"/>
      <c r="AM5" s="196"/>
      <c r="AN5" s="199"/>
      <c r="AO5" s="199"/>
      <c r="AP5" s="195">
        <v>25</v>
      </c>
      <c r="AQ5" s="196"/>
      <c r="AR5" s="196"/>
      <c r="AS5" s="196"/>
      <c r="AT5" s="196"/>
      <c r="AU5" s="199"/>
      <c r="AV5" s="197"/>
      <c r="AW5" s="195">
        <v>2</v>
      </c>
      <c r="AX5" s="196"/>
      <c r="AY5" s="196"/>
      <c r="AZ5" s="196"/>
      <c r="BA5" s="196"/>
      <c r="BB5" s="199"/>
      <c r="BC5" s="197"/>
      <c r="BD5" s="195">
        <v>9</v>
      </c>
      <c r="BE5" s="196"/>
      <c r="BF5" s="196"/>
      <c r="BG5" s="196"/>
      <c r="BH5" s="196"/>
      <c r="BI5" s="199"/>
      <c r="BJ5" s="197"/>
      <c r="BK5" s="195">
        <v>18</v>
      </c>
      <c r="BL5" s="196"/>
      <c r="BM5" s="196"/>
      <c r="BN5" s="196"/>
      <c r="BO5" s="196"/>
      <c r="BP5" s="199"/>
      <c r="BQ5" s="197"/>
      <c r="BR5" s="195">
        <v>23</v>
      </c>
      <c r="BS5" s="196"/>
      <c r="BT5" s="196"/>
      <c r="BU5" s="196"/>
      <c r="BV5" s="196"/>
      <c r="BW5" s="199"/>
      <c r="BX5" s="197"/>
      <c r="BY5" s="195">
        <v>30</v>
      </c>
      <c r="BZ5" s="196"/>
      <c r="CA5" s="196"/>
      <c r="CB5" s="196"/>
      <c r="CC5" s="196"/>
      <c r="CD5" s="199"/>
      <c r="CE5" s="197"/>
      <c r="CF5" s="195">
        <v>6</v>
      </c>
      <c r="CG5" s="196"/>
      <c r="CH5" s="196"/>
      <c r="CI5" s="196"/>
      <c r="CJ5" s="196"/>
      <c r="CK5" s="199"/>
      <c r="CL5" s="197"/>
      <c r="CM5" s="198">
        <v>13</v>
      </c>
      <c r="CN5" s="196"/>
      <c r="CO5" s="196"/>
      <c r="CP5" s="196"/>
      <c r="CQ5" s="196"/>
      <c r="CR5" s="199"/>
      <c r="CS5" s="199"/>
      <c r="CT5" s="195">
        <v>20</v>
      </c>
      <c r="CU5" s="196"/>
      <c r="CV5" s="196"/>
      <c r="CW5" s="196"/>
      <c r="CX5" s="196"/>
      <c r="CY5" s="199"/>
      <c r="CZ5" s="197"/>
      <c r="DA5" s="195">
        <v>27</v>
      </c>
      <c r="DB5" s="196"/>
      <c r="DC5" s="196"/>
      <c r="DD5" s="196"/>
      <c r="DE5" s="196"/>
      <c r="DF5" s="199"/>
      <c r="DG5" s="197"/>
      <c r="DH5" s="195">
        <v>3</v>
      </c>
      <c r="DI5" s="196"/>
      <c r="DJ5" s="196"/>
      <c r="DK5" s="196"/>
      <c r="DL5" s="196"/>
      <c r="DM5" s="199"/>
      <c r="DN5" s="197"/>
      <c r="DO5" s="198">
        <v>10</v>
      </c>
      <c r="DP5" s="196"/>
      <c r="DQ5" s="196"/>
      <c r="DR5" s="196"/>
      <c r="DS5" s="196"/>
      <c r="DT5" s="199"/>
      <c r="DU5" s="199"/>
      <c r="DV5" s="195">
        <v>17</v>
      </c>
      <c r="DW5" s="196"/>
      <c r="DX5" s="196"/>
      <c r="DY5" s="196"/>
      <c r="DZ5" s="196"/>
      <c r="EA5" s="199"/>
      <c r="EB5" s="197"/>
      <c r="EC5" s="195">
        <v>24</v>
      </c>
      <c r="ED5" s="196"/>
      <c r="EE5" s="196"/>
      <c r="EF5" s="196"/>
      <c r="EG5" s="196"/>
      <c r="EH5" s="199"/>
      <c r="EI5" s="197"/>
      <c r="EJ5" s="195">
        <v>1</v>
      </c>
      <c r="EK5" s="196"/>
      <c r="EL5" s="196"/>
      <c r="EM5" s="196"/>
      <c r="EN5" s="196"/>
      <c r="EO5" s="199"/>
      <c r="EP5" s="197"/>
      <c r="EQ5" s="195">
        <v>5</v>
      </c>
      <c r="ER5" s="196"/>
      <c r="ES5" s="196"/>
      <c r="ET5" s="196"/>
      <c r="EU5" s="196"/>
      <c r="EV5" s="199"/>
      <c r="EW5" s="197"/>
      <c r="EX5" s="195">
        <v>12</v>
      </c>
      <c r="EY5" s="196"/>
      <c r="EZ5" s="196"/>
      <c r="FA5" s="196"/>
      <c r="FB5" s="196"/>
      <c r="FC5" s="199"/>
      <c r="FD5" s="199"/>
      <c r="FE5" s="195">
        <v>19</v>
      </c>
      <c r="FF5" s="196"/>
      <c r="FG5" s="196"/>
      <c r="FH5" s="196"/>
      <c r="FI5" s="196"/>
      <c r="FJ5" s="199"/>
      <c r="FK5" s="197"/>
      <c r="FL5" s="195">
        <v>26</v>
      </c>
      <c r="FM5" s="196"/>
      <c r="FN5" s="196"/>
      <c r="FO5" s="196"/>
      <c r="FP5" s="196"/>
      <c r="FQ5" s="199"/>
      <c r="FR5" s="197"/>
      <c r="FS5" s="195">
        <v>3</v>
      </c>
      <c r="FT5" s="196"/>
      <c r="FU5" s="196"/>
      <c r="FV5" s="196"/>
      <c r="FW5" s="196"/>
      <c r="FX5" s="199"/>
      <c r="FY5" s="197"/>
      <c r="FZ5" s="198">
        <v>10</v>
      </c>
      <c r="GA5" s="196"/>
      <c r="GB5" s="196"/>
      <c r="GC5" s="196"/>
      <c r="GD5" s="196"/>
      <c r="GE5" s="199"/>
      <c r="GF5" s="199"/>
      <c r="GG5" s="195">
        <v>17</v>
      </c>
      <c r="GH5" s="196"/>
      <c r="GI5" s="196"/>
      <c r="GJ5" s="196"/>
      <c r="GK5" s="196"/>
      <c r="GL5" s="199"/>
      <c r="GM5" s="197"/>
      <c r="GN5" s="195">
        <v>24</v>
      </c>
      <c r="GO5" s="196"/>
      <c r="GP5" s="196"/>
      <c r="GQ5" s="196"/>
      <c r="GR5" s="196"/>
      <c r="GS5" s="199"/>
      <c r="GT5" s="197"/>
      <c r="GU5" s="195">
        <v>31</v>
      </c>
      <c r="GV5" s="196"/>
      <c r="GW5" s="196"/>
      <c r="GX5" s="196"/>
      <c r="GY5" s="196"/>
      <c r="GZ5" s="199"/>
      <c r="HA5" s="197"/>
      <c r="HB5" s="198">
        <v>7</v>
      </c>
      <c r="HC5" s="196"/>
      <c r="HD5" s="196"/>
      <c r="HE5" s="196"/>
      <c r="HF5" s="196"/>
      <c r="HG5" s="199"/>
      <c r="HH5" s="199"/>
      <c r="HI5" s="195">
        <v>14</v>
      </c>
      <c r="HJ5" s="196"/>
      <c r="HK5" s="196"/>
      <c r="HL5" s="196"/>
      <c r="HM5" s="196"/>
      <c r="HN5" s="199"/>
      <c r="HO5" s="197"/>
      <c r="HP5" s="195">
        <v>21</v>
      </c>
      <c r="HQ5" s="196"/>
      <c r="HR5" s="196"/>
      <c r="HS5" s="196"/>
      <c r="HT5" s="196"/>
      <c r="HU5" s="199"/>
      <c r="HV5" s="197"/>
      <c r="HW5" s="195">
        <v>28</v>
      </c>
      <c r="HX5" s="196"/>
      <c r="HY5" s="196"/>
      <c r="HZ5" s="196"/>
      <c r="IA5" s="196"/>
      <c r="IB5" s="199"/>
      <c r="IC5" s="197"/>
      <c r="ID5" s="195">
        <v>4</v>
      </c>
      <c r="IE5" s="196"/>
      <c r="IF5" s="196"/>
      <c r="IG5" s="196"/>
      <c r="IH5" s="196"/>
      <c r="II5" s="199"/>
      <c r="IJ5" s="199"/>
      <c r="IK5" s="195">
        <v>11</v>
      </c>
      <c r="IL5" s="196"/>
      <c r="IM5" s="196"/>
      <c r="IN5" s="196"/>
      <c r="IO5" s="196"/>
      <c r="IP5" s="199"/>
      <c r="IQ5" s="197"/>
      <c r="IR5" s="195">
        <v>18</v>
      </c>
      <c r="IS5" s="196"/>
      <c r="IT5" s="196"/>
      <c r="IU5" s="196"/>
      <c r="IV5" s="196"/>
      <c r="IW5" s="199"/>
      <c r="IX5" s="197"/>
      <c r="IY5" s="195">
        <v>25</v>
      </c>
      <c r="IZ5" s="196"/>
      <c r="JA5" s="196"/>
      <c r="JB5" s="196"/>
      <c r="JC5" s="196"/>
      <c r="JD5" s="199"/>
      <c r="JE5" s="197"/>
      <c r="JF5" s="195">
        <v>4</v>
      </c>
      <c r="JG5" s="196"/>
      <c r="JH5" s="196"/>
      <c r="JI5" s="196"/>
      <c r="JJ5" s="196"/>
      <c r="JK5" s="199"/>
      <c r="JL5" s="197"/>
      <c r="JM5" s="195">
        <v>11</v>
      </c>
      <c r="JN5" s="196"/>
      <c r="JO5" s="196"/>
      <c r="JP5" s="196"/>
      <c r="JQ5" s="196"/>
      <c r="JR5" s="199"/>
      <c r="JS5" s="197"/>
      <c r="JT5" s="195">
        <v>18</v>
      </c>
      <c r="JU5" s="196"/>
      <c r="JV5" s="196"/>
      <c r="JW5" s="196"/>
      <c r="JX5" s="196"/>
      <c r="JY5" s="199"/>
      <c r="JZ5" s="197"/>
      <c r="KA5" s="198"/>
      <c r="KB5" s="196"/>
      <c r="KC5" s="196"/>
      <c r="KD5" s="196"/>
      <c r="KE5" s="196"/>
      <c r="KF5" s="199"/>
      <c r="KG5" s="199"/>
      <c r="KH5" s="195"/>
      <c r="KI5" s="196"/>
      <c r="KJ5" s="196"/>
      <c r="KK5" s="196"/>
      <c r="KL5" s="196"/>
      <c r="KM5" s="199"/>
      <c r="KN5" s="197"/>
      <c r="KO5" s="603"/>
      <c r="KP5" s="603"/>
      <c r="KQ5" s="603"/>
      <c r="KR5" s="603"/>
      <c r="KS5" s="603"/>
      <c r="KT5" s="603"/>
      <c r="KU5" s="115"/>
      <c r="KV5" s="115"/>
      <c r="KW5" s="115"/>
      <c r="KX5" s="115"/>
    </row>
    <row r="6" spans="1:310" ht="18" customHeight="1" thickBot="1" x14ac:dyDescent="0.55000000000000004">
      <c r="A6" s="115"/>
      <c r="B6" s="614"/>
      <c r="C6" s="618"/>
      <c r="D6" s="615"/>
      <c r="E6" s="615"/>
      <c r="F6" s="141" t="s">
        <v>23</v>
      </c>
      <c r="G6" s="200">
        <v>1</v>
      </c>
      <c r="H6" s="201"/>
      <c r="I6" s="201"/>
      <c r="J6" s="201"/>
      <c r="K6" s="201"/>
      <c r="L6" s="204"/>
      <c r="M6" s="202"/>
      <c r="N6" s="200">
        <v>2</v>
      </c>
      <c r="O6" s="201"/>
      <c r="P6" s="201"/>
      <c r="Q6" s="201"/>
      <c r="R6" s="201"/>
      <c r="S6" s="204"/>
      <c r="T6" s="204"/>
      <c r="U6" s="200">
        <v>3</v>
      </c>
      <c r="V6" s="201"/>
      <c r="W6" s="201"/>
      <c r="X6" s="201"/>
      <c r="Y6" s="201"/>
      <c r="Z6" s="204"/>
      <c r="AA6" s="202"/>
      <c r="AB6" s="200">
        <v>4</v>
      </c>
      <c r="AC6" s="201"/>
      <c r="AD6" s="201"/>
      <c r="AE6" s="201"/>
      <c r="AF6" s="201"/>
      <c r="AG6" s="204"/>
      <c r="AH6" s="202"/>
      <c r="AI6" s="203">
        <v>5</v>
      </c>
      <c r="AJ6" s="201"/>
      <c r="AK6" s="201"/>
      <c r="AL6" s="201"/>
      <c r="AM6" s="201"/>
      <c r="AN6" s="204"/>
      <c r="AO6" s="204"/>
      <c r="AP6" s="200">
        <v>6</v>
      </c>
      <c r="AQ6" s="201"/>
      <c r="AR6" s="201"/>
      <c r="AS6" s="201"/>
      <c r="AT6" s="201"/>
      <c r="AU6" s="204"/>
      <c r="AV6" s="202"/>
      <c r="AW6" s="200">
        <v>7</v>
      </c>
      <c r="AX6" s="201"/>
      <c r="AY6" s="201"/>
      <c r="AZ6" s="201"/>
      <c r="BA6" s="201"/>
      <c r="BB6" s="204"/>
      <c r="BC6" s="202"/>
      <c r="BD6" s="200">
        <v>8</v>
      </c>
      <c r="BE6" s="201"/>
      <c r="BF6" s="201"/>
      <c r="BG6" s="201"/>
      <c r="BH6" s="201"/>
      <c r="BI6" s="204"/>
      <c r="BJ6" s="202"/>
      <c r="BK6" s="200">
        <v>9</v>
      </c>
      <c r="BL6" s="201"/>
      <c r="BM6" s="201"/>
      <c r="BN6" s="201"/>
      <c r="BO6" s="201"/>
      <c r="BP6" s="204"/>
      <c r="BQ6" s="202"/>
      <c r="BR6" s="200">
        <v>10</v>
      </c>
      <c r="BS6" s="201"/>
      <c r="BT6" s="201"/>
      <c r="BU6" s="201"/>
      <c r="BV6" s="201"/>
      <c r="BW6" s="204"/>
      <c r="BX6" s="202"/>
      <c r="BY6" s="200">
        <v>11</v>
      </c>
      <c r="BZ6" s="201"/>
      <c r="CA6" s="201"/>
      <c r="CB6" s="201"/>
      <c r="CC6" s="201"/>
      <c r="CD6" s="204"/>
      <c r="CE6" s="202"/>
      <c r="CF6" s="200">
        <v>12</v>
      </c>
      <c r="CG6" s="201"/>
      <c r="CH6" s="201"/>
      <c r="CI6" s="201"/>
      <c r="CJ6" s="201"/>
      <c r="CK6" s="204"/>
      <c r="CL6" s="202"/>
      <c r="CM6" s="203">
        <v>13</v>
      </c>
      <c r="CN6" s="201"/>
      <c r="CO6" s="201"/>
      <c r="CP6" s="201"/>
      <c r="CQ6" s="201"/>
      <c r="CR6" s="204"/>
      <c r="CS6" s="204"/>
      <c r="CT6" s="200">
        <v>14</v>
      </c>
      <c r="CU6" s="201"/>
      <c r="CV6" s="201"/>
      <c r="CW6" s="201"/>
      <c r="CX6" s="201"/>
      <c r="CY6" s="204"/>
      <c r="CZ6" s="202"/>
      <c r="DA6" s="200">
        <v>15</v>
      </c>
      <c r="DB6" s="201"/>
      <c r="DC6" s="201"/>
      <c r="DD6" s="201"/>
      <c r="DE6" s="201"/>
      <c r="DF6" s="204"/>
      <c r="DG6" s="202"/>
      <c r="DH6" s="200">
        <v>16</v>
      </c>
      <c r="DI6" s="201"/>
      <c r="DJ6" s="201"/>
      <c r="DK6" s="201"/>
      <c r="DL6" s="201"/>
      <c r="DM6" s="204"/>
      <c r="DN6" s="202"/>
      <c r="DO6" s="203">
        <v>17</v>
      </c>
      <c r="DP6" s="201"/>
      <c r="DQ6" s="201"/>
      <c r="DR6" s="201"/>
      <c r="DS6" s="201"/>
      <c r="DT6" s="204"/>
      <c r="DU6" s="204"/>
      <c r="DV6" s="200">
        <v>18</v>
      </c>
      <c r="DW6" s="201"/>
      <c r="DX6" s="201"/>
      <c r="DY6" s="201"/>
      <c r="DZ6" s="201"/>
      <c r="EA6" s="204"/>
      <c r="EB6" s="202"/>
      <c r="EC6" s="200">
        <v>19</v>
      </c>
      <c r="ED6" s="201"/>
      <c r="EE6" s="201"/>
      <c r="EF6" s="201"/>
      <c r="EG6" s="201"/>
      <c r="EH6" s="204"/>
      <c r="EI6" s="202"/>
      <c r="EJ6" s="200">
        <v>20</v>
      </c>
      <c r="EK6" s="201"/>
      <c r="EL6" s="201"/>
      <c r="EM6" s="201"/>
      <c r="EN6" s="201"/>
      <c r="EO6" s="204"/>
      <c r="EP6" s="202"/>
      <c r="EQ6" s="200">
        <v>21</v>
      </c>
      <c r="ER6" s="201"/>
      <c r="ES6" s="201"/>
      <c r="ET6" s="201"/>
      <c r="EU6" s="201"/>
      <c r="EV6" s="204"/>
      <c r="EW6" s="202"/>
      <c r="EX6" s="200">
        <v>22</v>
      </c>
      <c r="EY6" s="201"/>
      <c r="EZ6" s="201"/>
      <c r="FA6" s="201"/>
      <c r="FB6" s="201"/>
      <c r="FC6" s="204"/>
      <c r="FD6" s="204"/>
      <c r="FE6" s="200">
        <v>23</v>
      </c>
      <c r="FF6" s="201"/>
      <c r="FG6" s="201"/>
      <c r="FH6" s="201"/>
      <c r="FI6" s="201"/>
      <c r="FJ6" s="204"/>
      <c r="FK6" s="202"/>
      <c r="FL6" s="200">
        <v>24</v>
      </c>
      <c r="FM6" s="201"/>
      <c r="FN6" s="201"/>
      <c r="FO6" s="201"/>
      <c r="FP6" s="201"/>
      <c r="FQ6" s="204"/>
      <c r="FR6" s="202"/>
      <c r="FS6" s="200">
        <v>25</v>
      </c>
      <c r="FT6" s="201"/>
      <c r="FU6" s="201"/>
      <c r="FV6" s="201"/>
      <c r="FW6" s="201"/>
      <c r="FX6" s="204"/>
      <c r="FY6" s="202"/>
      <c r="FZ6" s="203">
        <v>26</v>
      </c>
      <c r="GA6" s="201"/>
      <c r="GB6" s="201"/>
      <c r="GC6" s="201"/>
      <c r="GD6" s="201"/>
      <c r="GE6" s="204"/>
      <c r="GF6" s="204"/>
      <c r="GG6" s="200">
        <v>27</v>
      </c>
      <c r="GH6" s="201"/>
      <c r="GI6" s="201"/>
      <c r="GJ6" s="201"/>
      <c r="GK6" s="201"/>
      <c r="GL6" s="204"/>
      <c r="GM6" s="202"/>
      <c r="GN6" s="200">
        <v>28</v>
      </c>
      <c r="GO6" s="201"/>
      <c r="GP6" s="201"/>
      <c r="GQ6" s="201"/>
      <c r="GR6" s="201"/>
      <c r="GS6" s="204"/>
      <c r="GT6" s="202"/>
      <c r="GU6" s="200">
        <v>29</v>
      </c>
      <c r="GV6" s="201"/>
      <c r="GW6" s="201"/>
      <c r="GX6" s="201"/>
      <c r="GY6" s="201"/>
      <c r="GZ6" s="204"/>
      <c r="HA6" s="202"/>
      <c r="HB6" s="203">
        <v>30</v>
      </c>
      <c r="HC6" s="201"/>
      <c r="HD6" s="201"/>
      <c r="HE6" s="201"/>
      <c r="HF6" s="201"/>
      <c r="HG6" s="204"/>
      <c r="HH6" s="204"/>
      <c r="HI6" s="200">
        <v>31</v>
      </c>
      <c r="HJ6" s="201"/>
      <c r="HK6" s="201"/>
      <c r="HL6" s="201"/>
      <c r="HM6" s="201"/>
      <c r="HN6" s="204"/>
      <c r="HO6" s="202"/>
      <c r="HP6" s="200">
        <v>32</v>
      </c>
      <c r="HQ6" s="201"/>
      <c r="HR6" s="201"/>
      <c r="HS6" s="201"/>
      <c r="HT6" s="201"/>
      <c r="HU6" s="204"/>
      <c r="HV6" s="202"/>
      <c r="HW6" s="200">
        <v>33</v>
      </c>
      <c r="HX6" s="201"/>
      <c r="HY6" s="201"/>
      <c r="HZ6" s="201"/>
      <c r="IA6" s="201"/>
      <c r="IB6" s="204"/>
      <c r="IC6" s="202"/>
      <c r="ID6" s="200">
        <v>34</v>
      </c>
      <c r="IE6" s="201"/>
      <c r="IF6" s="201"/>
      <c r="IG6" s="201"/>
      <c r="IH6" s="201"/>
      <c r="II6" s="204"/>
      <c r="IJ6" s="204"/>
      <c r="IK6" s="200">
        <v>35</v>
      </c>
      <c r="IL6" s="201"/>
      <c r="IM6" s="201"/>
      <c r="IN6" s="201"/>
      <c r="IO6" s="201"/>
      <c r="IP6" s="204"/>
      <c r="IQ6" s="202"/>
      <c r="IR6" s="200">
        <v>36</v>
      </c>
      <c r="IS6" s="201"/>
      <c r="IT6" s="201"/>
      <c r="IU6" s="201"/>
      <c r="IV6" s="201"/>
      <c r="IW6" s="204"/>
      <c r="IX6" s="202"/>
      <c r="IY6" s="200"/>
      <c r="IZ6" s="201"/>
      <c r="JA6" s="201"/>
      <c r="JB6" s="201"/>
      <c r="JC6" s="201"/>
      <c r="JD6" s="204"/>
      <c r="JE6" s="202"/>
      <c r="JF6" s="200"/>
      <c r="JG6" s="201"/>
      <c r="JH6" s="201"/>
      <c r="JI6" s="201"/>
      <c r="JJ6" s="201"/>
      <c r="JK6" s="204"/>
      <c r="JL6" s="202"/>
      <c r="JM6" s="200"/>
      <c r="JN6" s="201"/>
      <c r="JO6" s="201"/>
      <c r="JP6" s="201"/>
      <c r="JQ6" s="201"/>
      <c r="JR6" s="204"/>
      <c r="JS6" s="202"/>
      <c r="JT6" s="200"/>
      <c r="JU6" s="201"/>
      <c r="JV6" s="201"/>
      <c r="JW6" s="201"/>
      <c r="JX6" s="201"/>
      <c r="JY6" s="204"/>
      <c r="JZ6" s="202"/>
      <c r="KA6" s="203"/>
      <c r="KB6" s="201"/>
      <c r="KC6" s="201"/>
      <c r="KD6" s="201"/>
      <c r="KE6" s="201"/>
      <c r="KF6" s="204"/>
      <c r="KG6" s="204"/>
      <c r="KH6" s="200"/>
      <c r="KI6" s="201"/>
      <c r="KJ6" s="201"/>
      <c r="KK6" s="201"/>
      <c r="KL6" s="201"/>
      <c r="KM6" s="204"/>
      <c r="KN6" s="202"/>
      <c r="KO6" s="604"/>
      <c r="KP6" s="604"/>
      <c r="KQ6" s="604"/>
      <c r="KR6" s="604"/>
      <c r="KS6" s="604"/>
      <c r="KT6" s="604"/>
      <c r="KU6" s="115"/>
      <c r="KV6" s="115"/>
      <c r="KW6" s="115"/>
      <c r="KX6" s="115"/>
    </row>
    <row r="7" spans="1:310" ht="15.75" customHeight="1" x14ac:dyDescent="0.5">
      <c r="A7" s="115"/>
      <c r="B7" s="142">
        <v>1</v>
      </c>
      <c r="C7" s="497" t="str">
        <f>IF(นักเรียน!C6="","",นักเรียน!C6)</f>
        <v/>
      </c>
      <c r="D7" s="498" t="str">
        <f>IF(นักเรียน!D6="","",นักเรียน!D6)</f>
        <v/>
      </c>
      <c r="E7" s="293" t="str">
        <f>IF(นักเรียน!E6="","",นักเรียน!E6)</f>
        <v/>
      </c>
      <c r="F7" s="142" t="str">
        <f>IF(นักเรียน!E6="","",นักเรียน!B6)</f>
        <v/>
      </c>
      <c r="G7" s="150"/>
      <c r="H7" s="151"/>
      <c r="I7" s="151"/>
      <c r="J7" s="151"/>
      <c r="K7" s="151"/>
      <c r="L7" s="152"/>
      <c r="M7" s="152"/>
      <c r="N7" s="150"/>
      <c r="O7" s="151"/>
      <c r="P7" s="151"/>
      <c r="Q7" s="151"/>
      <c r="R7" s="151"/>
      <c r="S7" s="152"/>
      <c r="T7" s="153"/>
      <c r="U7" s="150"/>
      <c r="V7" s="151"/>
      <c r="W7" s="151"/>
      <c r="X7" s="151"/>
      <c r="Y7" s="151"/>
      <c r="Z7" s="152"/>
      <c r="AA7" s="153"/>
      <c r="AB7" s="150"/>
      <c r="AC7" s="151"/>
      <c r="AD7" s="151"/>
      <c r="AE7" s="151"/>
      <c r="AF7" s="151"/>
      <c r="AG7" s="152"/>
      <c r="AH7" s="153"/>
      <c r="AI7" s="150"/>
      <c r="AJ7" s="151"/>
      <c r="AK7" s="151"/>
      <c r="AL7" s="151"/>
      <c r="AM7" s="151"/>
      <c r="AN7" s="152"/>
      <c r="AO7" s="153"/>
      <c r="AP7" s="150"/>
      <c r="AQ7" s="151"/>
      <c r="AR7" s="151"/>
      <c r="AS7" s="151"/>
      <c r="AT7" s="151"/>
      <c r="AU7" s="152"/>
      <c r="AV7" s="153"/>
      <c r="AW7" s="150"/>
      <c r="AX7" s="151"/>
      <c r="AY7" s="151"/>
      <c r="AZ7" s="151"/>
      <c r="BA7" s="151"/>
      <c r="BB7" s="152"/>
      <c r="BC7" s="152"/>
      <c r="BD7" s="150"/>
      <c r="BE7" s="151"/>
      <c r="BF7" s="151"/>
      <c r="BG7" s="151"/>
      <c r="BH7" s="151"/>
      <c r="BI7" s="152"/>
      <c r="BJ7" s="153"/>
      <c r="BK7" s="150"/>
      <c r="BL7" s="151"/>
      <c r="BM7" s="151"/>
      <c r="BN7" s="151"/>
      <c r="BO7" s="151"/>
      <c r="BP7" s="152"/>
      <c r="BQ7" s="153"/>
      <c r="BR7" s="150"/>
      <c r="BS7" s="151"/>
      <c r="BT7" s="151"/>
      <c r="BU7" s="151"/>
      <c r="BV7" s="151"/>
      <c r="BW7" s="152"/>
      <c r="BX7" s="153"/>
      <c r="BY7" s="150"/>
      <c r="BZ7" s="151"/>
      <c r="CA7" s="151"/>
      <c r="CB7" s="151"/>
      <c r="CC7" s="151"/>
      <c r="CD7" s="152"/>
      <c r="CE7" s="152"/>
      <c r="CF7" s="150"/>
      <c r="CG7" s="151"/>
      <c r="CH7" s="151"/>
      <c r="CI7" s="151"/>
      <c r="CJ7" s="151"/>
      <c r="CK7" s="152"/>
      <c r="CL7" s="153"/>
      <c r="CM7" s="150"/>
      <c r="CN7" s="151"/>
      <c r="CO7" s="151"/>
      <c r="CP7" s="151"/>
      <c r="CQ7" s="151"/>
      <c r="CR7" s="152"/>
      <c r="CS7" s="153"/>
      <c r="CT7" s="150"/>
      <c r="CU7" s="151"/>
      <c r="CV7" s="151"/>
      <c r="CW7" s="151"/>
      <c r="CX7" s="151"/>
      <c r="CY7" s="152"/>
      <c r="CZ7" s="153"/>
      <c r="DA7" s="150"/>
      <c r="DB7" s="151"/>
      <c r="DC7" s="151"/>
      <c r="DD7" s="151"/>
      <c r="DE7" s="151"/>
      <c r="DF7" s="152"/>
      <c r="DG7" s="153"/>
      <c r="DH7" s="150"/>
      <c r="DI7" s="151"/>
      <c r="DJ7" s="151"/>
      <c r="DK7" s="151"/>
      <c r="DL7" s="151"/>
      <c r="DM7" s="152"/>
      <c r="DN7" s="153"/>
      <c r="DO7" s="150"/>
      <c r="DP7" s="151"/>
      <c r="DQ7" s="151"/>
      <c r="DR7" s="151"/>
      <c r="DS7" s="151"/>
      <c r="DT7" s="152"/>
      <c r="DU7" s="153"/>
      <c r="DV7" s="150"/>
      <c r="DW7" s="151"/>
      <c r="DX7" s="151"/>
      <c r="DY7" s="151"/>
      <c r="DZ7" s="151"/>
      <c r="EA7" s="152"/>
      <c r="EB7" s="153"/>
      <c r="EC7" s="150"/>
      <c r="ED7" s="151"/>
      <c r="EE7" s="151"/>
      <c r="EF7" s="151"/>
      <c r="EG7" s="151"/>
      <c r="EH7" s="152"/>
      <c r="EI7" s="152"/>
      <c r="EJ7" s="150"/>
      <c r="EK7" s="151"/>
      <c r="EL7" s="151"/>
      <c r="EM7" s="151"/>
      <c r="EN7" s="151"/>
      <c r="EO7" s="152"/>
      <c r="EP7" s="153"/>
      <c r="EQ7" s="150"/>
      <c r="ER7" s="151"/>
      <c r="ES7" s="151"/>
      <c r="ET7" s="151"/>
      <c r="EU7" s="151"/>
      <c r="EV7" s="152"/>
      <c r="EW7" s="153"/>
      <c r="EX7" s="150"/>
      <c r="EY7" s="151"/>
      <c r="EZ7" s="151"/>
      <c r="FA7" s="151"/>
      <c r="FB7" s="151"/>
      <c r="FC7" s="152"/>
      <c r="FD7" s="153"/>
      <c r="FE7" s="150"/>
      <c r="FF7" s="151"/>
      <c r="FG7" s="151"/>
      <c r="FH7" s="151"/>
      <c r="FI7" s="151"/>
      <c r="FJ7" s="152"/>
      <c r="FK7" s="152"/>
      <c r="FL7" s="150"/>
      <c r="FM7" s="151"/>
      <c r="FN7" s="151"/>
      <c r="FO7" s="151"/>
      <c r="FP7" s="151"/>
      <c r="FQ7" s="152"/>
      <c r="FR7" s="153"/>
      <c r="FS7" s="150"/>
      <c r="FT7" s="151"/>
      <c r="FU7" s="151"/>
      <c r="FV7" s="151"/>
      <c r="FW7" s="151"/>
      <c r="FX7" s="152"/>
      <c r="FY7" s="153"/>
      <c r="FZ7" s="150"/>
      <c r="GA7" s="151"/>
      <c r="GB7" s="151"/>
      <c r="GC7" s="151"/>
      <c r="GD7" s="151"/>
      <c r="GE7" s="152"/>
      <c r="GF7" s="153"/>
      <c r="GG7" s="154"/>
      <c r="GH7" s="151"/>
      <c r="GI7" s="151"/>
      <c r="GJ7" s="151"/>
      <c r="GK7" s="151"/>
      <c r="GL7" s="152"/>
      <c r="GM7" s="153"/>
      <c r="GN7" s="150"/>
      <c r="GO7" s="151"/>
      <c r="GP7" s="151"/>
      <c r="GQ7" s="151"/>
      <c r="GR7" s="151"/>
      <c r="GS7" s="152"/>
      <c r="GT7" s="153"/>
      <c r="GU7" s="150"/>
      <c r="GV7" s="151"/>
      <c r="GW7" s="151"/>
      <c r="GX7" s="151"/>
      <c r="GY7" s="151"/>
      <c r="GZ7" s="152"/>
      <c r="HA7" s="153"/>
      <c r="HB7" s="150"/>
      <c r="HC7" s="151"/>
      <c r="HD7" s="151"/>
      <c r="HE7" s="151"/>
      <c r="HF7" s="151"/>
      <c r="HG7" s="152"/>
      <c r="HH7" s="153"/>
      <c r="HI7" s="150"/>
      <c r="HJ7" s="151"/>
      <c r="HK7" s="151"/>
      <c r="HL7" s="151"/>
      <c r="HM7" s="151"/>
      <c r="HN7" s="152"/>
      <c r="HO7" s="153"/>
      <c r="HP7" s="150"/>
      <c r="HQ7" s="151"/>
      <c r="HR7" s="151"/>
      <c r="HS7" s="151"/>
      <c r="HT7" s="151"/>
      <c r="HU7" s="152"/>
      <c r="HV7" s="153"/>
      <c r="HW7" s="150"/>
      <c r="HX7" s="151"/>
      <c r="HY7" s="151"/>
      <c r="HZ7" s="151"/>
      <c r="IA7" s="151"/>
      <c r="IB7" s="152"/>
      <c r="IC7" s="153"/>
      <c r="ID7" s="150"/>
      <c r="IE7" s="151"/>
      <c r="IF7" s="151"/>
      <c r="IG7" s="151"/>
      <c r="IH7" s="151"/>
      <c r="II7" s="152"/>
      <c r="IJ7" s="153"/>
      <c r="IK7" s="154"/>
      <c r="IL7" s="151"/>
      <c r="IM7" s="151"/>
      <c r="IN7" s="151"/>
      <c r="IO7" s="151"/>
      <c r="IP7" s="152"/>
      <c r="IQ7" s="152"/>
      <c r="IR7" s="150"/>
      <c r="IS7" s="151"/>
      <c r="IT7" s="151"/>
      <c r="IU7" s="151"/>
      <c r="IV7" s="151"/>
      <c r="IW7" s="152"/>
      <c r="IX7" s="153"/>
      <c r="IY7" s="150"/>
      <c r="IZ7" s="151"/>
      <c r="JA7" s="151"/>
      <c r="JB7" s="151"/>
      <c r="JC7" s="151"/>
      <c r="JD7" s="152"/>
      <c r="JE7" s="153"/>
      <c r="JF7" s="150"/>
      <c r="JG7" s="151"/>
      <c r="JH7" s="151"/>
      <c r="JI7" s="151"/>
      <c r="JJ7" s="151"/>
      <c r="JK7" s="152"/>
      <c r="JL7" s="153"/>
      <c r="JM7" s="150"/>
      <c r="JN7" s="151"/>
      <c r="JO7" s="151"/>
      <c r="JP7" s="151"/>
      <c r="JQ7" s="151"/>
      <c r="JR7" s="152"/>
      <c r="JS7" s="153"/>
      <c r="JT7" s="150"/>
      <c r="JU7" s="151"/>
      <c r="JV7" s="151"/>
      <c r="JW7" s="151"/>
      <c r="JX7" s="151"/>
      <c r="JY7" s="152"/>
      <c r="JZ7" s="153"/>
      <c r="KA7" s="150"/>
      <c r="KB7" s="151"/>
      <c r="KC7" s="151"/>
      <c r="KD7" s="151"/>
      <c r="KE7" s="151"/>
      <c r="KF7" s="152"/>
      <c r="KG7" s="153"/>
      <c r="KH7" s="154"/>
      <c r="KI7" s="151"/>
      <c r="KJ7" s="151"/>
      <c r="KK7" s="151"/>
      <c r="KL7" s="151"/>
      <c r="KM7" s="152"/>
      <c r="KN7" s="152"/>
      <c r="KO7" s="161" t="str">
        <f t="shared" ref="KO7:KO38" si="0">IF(COUNTIF($G7:$KN7," /"),COUNTIF($G7:$KN7," /"),"")</f>
        <v/>
      </c>
      <c r="KP7" s="162" t="str">
        <f t="shared" ref="KP7:KP38" si="1">IF(COUNTIF($G7:$KN7,"ป"),COUNTIF($G7:$KN7,"ป"),"")</f>
        <v/>
      </c>
      <c r="KQ7" s="162" t="str">
        <f t="shared" ref="KQ7:KQ38" si="2">IF(COUNTIF($G7:$KN7,"ล"),COUNTIF($G7:$KN7,"ล"),"")</f>
        <v/>
      </c>
      <c r="KR7" s="162" t="str">
        <f t="shared" ref="KR7:KR38" si="3">IF(COUNTIF($G7:$KN7,"ข"),COUNTIF($G7:$KN7,"ข"),"")</f>
        <v/>
      </c>
      <c r="KS7" s="163" t="str">
        <f t="shared" ref="KS7:KS38" si="4">IF(KO7="","",KO7*100/COUNTA($G$6:$KN$6))</f>
        <v/>
      </c>
      <c r="KT7" s="164"/>
      <c r="KU7" s="115"/>
      <c r="KV7" s="115"/>
      <c r="KW7" s="115"/>
      <c r="KX7" s="115"/>
    </row>
    <row r="8" spans="1:310" ht="15.75" customHeight="1" x14ac:dyDescent="0.5">
      <c r="A8" s="115"/>
      <c r="B8" s="143">
        <v>2</v>
      </c>
      <c r="C8" s="499" t="str">
        <f>IF(นักเรียน!C7="","",นักเรียน!C7)</f>
        <v/>
      </c>
      <c r="D8" s="499" t="str">
        <f>IF(นักเรียน!D7="","",นักเรียน!D7)</f>
        <v/>
      </c>
      <c r="E8" s="294" t="str">
        <f>IF(นักเรียน!E7="","",นักเรียน!E7)</f>
        <v/>
      </c>
      <c r="F8" s="143" t="str">
        <f>IF(นักเรียน!E7="","",นักเรียน!B7)</f>
        <v/>
      </c>
      <c r="G8" s="532"/>
      <c r="H8" s="529"/>
      <c r="I8" s="156"/>
      <c r="J8" s="156"/>
      <c r="K8" s="156"/>
      <c r="L8" s="157"/>
      <c r="M8" s="157"/>
      <c r="N8" s="532"/>
      <c r="O8" s="529"/>
      <c r="P8" s="156"/>
      <c r="Q8" s="156"/>
      <c r="R8" s="156"/>
      <c r="S8" s="157"/>
      <c r="T8" s="158"/>
      <c r="U8" s="532"/>
      <c r="V8" s="529"/>
      <c r="W8" s="156"/>
      <c r="X8" s="156"/>
      <c r="Y8" s="156"/>
      <c r="Z8" s="157"/>
      <c r="AA8" s="158"/>
      <c r="AB8" s="532"/>
      <c r="AC8" s="156"/>
      <c r="AD8" s="156"/>
      <c r="AE8" s="156"/>
      <c r="AF8" s="156"/>
      <c r="AG8" s="157"/>
      <c r="AH8" s="158"/>
      <c r="AI8" s="532"/>
      <c r="AJ8" s="529"/>
      <c r="AK8" s="156"/>
      <c r="AL8" s="156"/>
      <c r="AM8" s="156"/>
      <c r="AN8" s="157"/>
      <c r="AO8" s="158"/>
      <c r="AP8" s="532"/>
      <c r="AQ8" s="156"/>
      <c r="AR8" s="156"/>
      <c r="AS8" s="156"/>
      <c r="AT8" s="156"/>
      <c r="AU8" s="157"/>
      <c r="AV8" s="158"/>
      <c r="AW8" s="532"/>
      <c r="AX8" s="156"/>
      <c r="AY8" s="156"/>
      <c r="AZ8" s="156"/>
      <c r="BA8" s="156"/>
      <c r="BB8" s="157"/>
      <c r="BC8" s="157"/>
      <c r="BD8" s="532"/>
      <c r="BE8" s="156"/>
      <c r="BF8" s="156"/>
      <c r="BG8" s="156"/>
      <c r="BH8" s="156"/>
      <c r="BI8" s="157"/>
      <c r="BJ8" s="158"/>
      <c r="BK8" s="532"/>
      <c r="BL8" s="156"/>
      <c r="BM8" s="156"/>
      <c r="BN8" s="156"/>
      <c r="BO8" s="156"/>
      <c r="BP8" s="157"/>
      <c r="BQ8" s="158"/>
      <c r="BR8" s="532"/>
      <c r="BS8" s="156"/>
      <c r="BT8" s="156"/>
      <c r="BU8" s="156"/>
      <c r="BV8" s="156"/>
      <c r="BW8" s="157"/>
      <c r="BX8" s="158"/>
      <c r="BY8" s="532"/>
      <c r="BZ8" s="156"/>
      <c r="CA8" s="156"/>
      <c r="CB8" s="156"/>
      <c r="CC8" s="156"/>
      <c r="CD8" s="157"/>
      <c r="CE8" s="157"/>
      <c r="CF8" s="532"/>
      <c r="CG8" s="156"/>
      <c r="CH8" s="156"/>
      <c r="CI8" s="156"/>
      <c r="CJ8" s="156"/>
      <c r="CK8" s="157"/>
      <c r="CL8" s="158"/>
      <c r="CM8" s="532"/>
      <c r="CN8" s="156"/>
      <c r="CO8" s="156"/>
      <c r="CP8" s="156"/>
      <c r="CQ8" s="156"/>
      <c r="CR8" s="157"/>
      <c r="CS8" s="158"/>
      <c r="CT8" s="532"/>
      <c r="CU8" s="156"/>
      <c r="CV8" s="156"/>
      <c r="CW8" s="156"/>
      <c r="CX8" s="156"/>
      <c r="CY8" s="157"/>
      <c r="CZ8" s="158"/>
      <c r="DA8" s="532"/>
      <c r="DB8" s="156"/>
      <c r="DC8" s="156"/>
      <c r="DD8" s="156"/>
      <c r="DE8" s="156"/>
      <c r="DF8" s="157"/>
      <c r="DG8" s="464"/>
      <c r="DH8" s="532"/>
      <c r="DI8" s="156"/>
      <c r="DJ8" s="156"/>
      <c r="DK8" s="156"/>
      <c r="DL8" s="156"/>
      <c r="DM8" s="157"/>
      <c r="DN8" s="158"/>
      <c r="DO8" s="532"/>
      <c r="DP8" s="156"/>
      <c r="DQ8" s="156"/>
      <c r="DR8" s="156"/>
      <c r="DS8" s="156"/>
      <c r="DT8" s="157"/>
      <c r="DU8" s="158"/>
      <c r="DV8" s="532"/>
      <c r="DW8" s="156"/>
      <c r="DX8" s="156"/>
      <c r="DY8" s="156"/>
      <c r="DZ8" s="156"/>
      <c r="EA8" s="157"/>
      <c r="EB8" s="158"/>
      <c r="EC8" s="532"/>
      <c r="ED8" s="156"/>
      <c r="EE8" s="156"/>
      <c r="EF8" s="156"/>
      <c r="EG8" s="156"/>
      <c r="EH8" s="157"/>
      <c r="EI8" s="157"/>
      <c r="EJ8" s="155"/>
      <c r="EK8" s="156"/>
      <c r="EL8" s="156"/>
      <c r="EM8" s="156"/>
      <c r="EN8" s="156"/>
      <c r="EO8" s="157"/>
      <c r="EP8" s="464"/>
      <c r="EQ8" s="462"/>
      <c r="ER8" s="156"/>
      <c r="ES8" s="156"/>
      <c r="ET8" s="156"/>
      <c r="EU8" s="156"/>
      <c r="EV8" s="157"/>
      <c r="EW8" s="464"/>
      <c r="EX8" s="534"/>
      <c r="EY8" s="156"/>
      <c r="EZ8" s="156"/>
      <c r="FA8" s="156"/>
      <c r="FB8" s="156"/>
      <c r="FC8" s="157"/>
      <c r="FD8" s="158"/>
      <c r="FE8" s="534"/>
      <c r="FF8" s="156"/>
      <c r="FG8" s="156"/>
      <c r="FH8" s="156"/>
      <c r="FI8" s="156"/>
      <c r="FJ8" s="157"/>
      <c r="FK8" s="157"/>
      <c r="FL8" s="155"/>
      <c r="FM8" s="156"/>
      <c r="FN8" s="156"/>
      <c r="FO8" s="156"/>
      <c r="FP8" s="156"/>
      <c r="FQ8" s="157"/>
      <c r="FR8" s="158"/>
      <c r="FS8" s="155"/>
      <c r="FT8" s="156"/>
      <c r="FU8" s="156"/>
      <c r="FV8" s="156"/>
      <c r="FW8" s="156"/>
      <c r="FX8" s="157"/>
      <c r="FY8" s="158"/>
      <c r="FZ8" s="534"/>
      <c r="GA8" s="156"/>
      <c r="GB8" s="156"/>
      <c r="GC8" s="156"/>
      <c r="GD8" s="156"/>
      <c r="GE8" s="157"/>
      <c r="GF8" s="158"/>
      <c r="GG8" s="159"/>
      <c r="GH8" s="156"/>
      <c r="GI8" s="156"/>
      <c r="GJ8" s="156"/>
      <c r="GK8" s="156"/>
      <c r="GL8" s="157"/>
      <c r="GM8" s="464"/>
      <c r="GN8" s="462"/>
      <c r="GO8" s="156"/>
      <c r="GP8" s="156"/>
      <c r="GQ8" s="156"/>
      <c r="GR8" s="156"/>
      <c r="GS8" s="157"/>
      <c r="GT8" s="158"/>
      <c r="GU8" s="534"/>
      <c r="GV8" s="156"/>
      <c r="GW8" s="156"/>
      <c r="GX8" s="156"/>
      <c r="GY8" s="156"/>
      <c r="GZ8" s="157"/>
      <c r="HA8" s="158"/>
      <c r="HB8" s="155"/>
      <c r="HC8" s="156"/>
      <c r="HD8" s="156"/>
      <c r="HE8" s="156"/>
      <c r="HF8" s="156"/>
      <c r="HG8" s="157"/>
      <c r="HH8" s="158"/>
      <c r="HI8" s="155"/>
      <c r="HJ8" s="156"/>
      <c r="HK8" s="156"/>
      <c r="HL8" s="156"/>
      <c r="HM8" s="156"/>
      <c r="HN8" s="157"/>
      <c r="HO8" s="158"/>
      <c r="HP8" s="155"/>
      <c r="HQ8" s="156"/>
      <c r="HR8" s="156"/>
      <c r="HS8" s="156"/>
      <c r="HT8" s="156"/>
      <c r="HU8" s="157"/>
      <c r="HV8" s="158"/>
      <c r="HW8" s="155"/>
      <c r="HX8" s="156"/>
      <c r="HY8" s="156"/>
      <c r="HZ8" s="156"/>
      <c r="IA8" s="156"/>
      <c r="IB8" s="157"/>
      <c r="IC8" s="464"/>
      <c r="ID8" s="462"/>
      <c r="IE8" s="156"/>
      <c r="IF8" s="156"/>
      <c r="IG8" s="156"/>
      <c r="IH8" s="156"/>
      <c r="II8" s="157"/>
      <c r="IJ8" s="158"/>
      <c r="IK8" s="159"/>
      <c r="IL8" s="156"/>
      <c r="IM8" s="156"/>
      <c r="IN8" s="156"/>
      <c r="IO8" s="156"/>
      <c r="IP8" s="157"/>
      <c r="IQ8" s="157"/>
      <c r="IR8" s="155"/>
      <c r="IS8" s="156"/>
      <c r="IT8" s="156"/>
      <c r="IU8" s="156"/>
      <c r="IV8" s="156"/>
      <c r="IW8" s="157"/>
      <c r="IX8" s="158"/>
      <c r="IY8" s="533"/>
      <c r="IZ8" s="156"/>
      <c r="JA8" s="156"/>
      <c r="JB8" s="156"/>
      <c r="JC8" s="156"/>
      <c r="JD8" s="157"/>
      <c r="JE8" s="158"/>
      <c r="JF8" s="533"/>
      <c r="JG8" s="156"/>
      <c r="JH8" s="156"/>
      <c r="JI8" s="156"/>
      <c r="JJ8" s="156"/>
      <c r="JK8" s="157"/>
      <c r="JL8" s="158"/>
      <c r="JM8" s="533"/>
      <c r="JN8" s="458"/>
      <c r="JO8" s="458"/>
      <c r="JP8" s="458"/>
      <c r="JQ8" s="458"/>
      <c r="JR8" s="157"/>
      <c r="JS8" s="464"/>
      <c r="JT8" s="533"/>
      <c r="JU8" s="458"/>
      <c r="JV8" s="458"/>
      <c r="JW8" s="458"/>
      <c r="JX8" s="458"/>
      <c r="JY8" s="157"/>
      <c r="JZ8" s="459"/>
      <c r="KA8" s="457"/>
      <c r="KB8" s="458"/>
      <c r="KC8" s="458"/>
      <c r="KD8" s="458"/>
      <c r="KE8" s="458"/>
      <c r="KF8" s="157"/>
      <c r="KG8" s="459"/>
      <c r="KH8" s="159"/>
      <c r="KI8" s="458"/>
      <c r="KJ8" s="458"/>
      <c r="KK8" s="458"/>
      <c r="KL8" s="458"/>
      <c r="KM8" s="157"/>
      <c r="KN8" s="157"/>
      <c r="KO8" s="165" t="str">
        <f t="shared" si="0"/>
        <v/>
      </c>
      <c r="KP8" s="143" t="str">
        <f t="shared" si="1"/>
        <v/>
      </c>
      <c r="KQ8" s="143" t="str">
        <f t="shared" si="2"/>
        <v/>
      </c>
      <c r="KR8" s="143" t="str">
        <f t="shared" si="3"/>
        <v/>
      </c>
      <c r="KS8" s="166" t="str">
        <f t="shared" si="4"/>
        <v/>
      </c>
      <c r="KT8" s="167"/>
      <c r="KU8" s="115"/>
      <c r="KV8" s="115"/>
      <c r="KW8" s="115"/>
      <c r="KX8" s="115"/>
    </row>
    <row r="9" spans="1:310" ht="15.75" customHeight="1" x14ac:dyDescent="0.5">
      <c r="A9" s="115"/>
      <c r="B9" s="143">
        <v>3</v>
      </c>
      <c r="C9" s="499" t="str">
        <f>IF(นักเรียน!C8="","",นักเรียน!C8)</f>
        <v/>
      </c>
      <c r="D9" s="499" t="str">
        <f>IF(นักเรียน!D8="","",นักเรียน!D8)</f>
        <v/>
      </c>
      <c r="E9" s="294" t="str">
        <f>IF(นักเรียน!E8="","",นักเรียน!E8)</f>
        <v/>
      </c>
      <c r="F9" s="143" t="str">
        <f>IF(นักเรียน!E8="","",นักเรียน!B8)</f>
        <v/>
      </c>
      <c r="G9" s="532"/>
      <c r="H9" s="529"/>
      <c r="I9" s="156"/>
      <c r="J9" s="156"/>
      <c r="K9" s="156"/>
      <c r="L9" s="157"/>
      <c r="M9" s="157"/>
      <c r="N9" s="532"/>
      <c r="O9" s="529"/>
      <c r="P9" s="156"/>
      <c r="Q9" s="156"/>
      <c r="R9" s="156"/>
      <c r="S9" s="157"/>
      <c r="T9" s="158"/>
      <c r="U9" s="532"/>
      <c r="V9" s="529"/>
      <c r="W9" s="156"/>
      <c r="X9" s="156"/>
      <c r="Y9" s="156"/>
      <c r="Z9" s="157"/>
      <c r="AA9" s="158"/>
      <c r="AB9" s="532"/>
      <c r="AC9" s="156"/>
      <c r="AD9" s="156"/>
      <c r="AE9" s="156"/>
      <c r="AF9" s="156"/>
      <c r="AG9" s="157"/>
      <c r="AH9" s="158"/>
      <c r="AI9" s="532"/>
      <c r="AJ9" s="529"/>
      <c r="AK9" s="156"/>
      <c r="AL9" s="156"/>
      <c r="AM9" s="156"/>
      <c r="AN9" s="157"/>
      <c r="AO9" s="158"/>
      <c r="AP9" s="532"/>
      <c r="AQ9" s="156"/>
      <c r="AR9" s="156"/>
      <c r="AS9" s="156"/>
      <c r="AT9" s="156"/>
      <c r="AU9" s="157"/>
      <c r="AV9" s="158"/>
      <c r="AW9" s="532"/>
      <c r="AX9" s="156"/>
      <c r="AY9" s="156"/>
      <c r="AZ9" s="156"/>
      <c r="BA9" s="156"/>
      <c r="BB9" s="157"/>
      <c r="BC9" s="157"/>
      <c r="BD9" s="532"/>
      <c r="BE9" s="156"/>
      <c r="BF9" s="156"/>
      <c r="BG9" s="156"/>
      <c r="BH9" s="156"/>
      <c r="BI9" s="157"/>
      <c r="BJ9" s="158"/>
      <c r="BK9" s="532"/>
      <c r="BL9" s="156"/>
      <c r="BM9" s="156"/>
      <c r="BN9" s="156"/>
      <c r="BO9" s="156"/>
      <c r="BP9" s="157"/>
      <c r="BQ9" s="158"/>
      <c r="BR9" s="532"/>
      <c r="BS9" s="156"/>
      <c r="BT9" s="156"/>
      <c r="BU9" s="156"/>
      <c r="BV9" s="156"/>
      <c r="BW9" s="157"/>
      <c r="BX9" s="158"/>
      <c r="BY9" s="532"/>
      <c r="BZ9" s="156"/>
      <c r="CA9" s="156"/>
      <c r="CB9" s="156"/>
      <c r="CC9" s="156"/>
      <c r="CD9" s="157"/>
      <c r="CE9" s="157"/>
      <c r="CF9" s="532"/>
      <c r="CG9" s="156"/>
      <c r="CH9" s="156"/>
      <c r="CI9" s="156"/>
      <c r="CJ9" s="156"/>
      <c r="CK9" s="157"/>
      <c r="CL9" s="158"/>
      <c r="CM9" s="532"/>
      <c r="CN9" s="156"/>
      <c r="CO9" s="156"/>
      <c r="CP9" s="156"/>
      <c r="CQ9" s="156"/>
      <c r="CR9" s="157"/>
      <c r="CS9" s="158"/>
      <c r="CT9" s="532"/>
      <c r="CU9" s="156"/>
      <c r="CV9" s="156"/>
      <c r="CW9" s="156"/>
      <c r="CX9" s="156"/>
      <c r="CY9" s="157"/>
      <c r="CZ9" s="158"/>
      <c r="DA9" s="532"/>
      <c r="DB9" s="156"/>
      <c r="DC9" s="156"/>
      <c r="DD9" s="156"/>
      <c r="DE9" s="156"/>
      <c r="DF9" s="157"/>
      <c r="DG9" s="464"/>
      <c r="DH9" s="532"/>
      <c r="DI9" s="156"/>
      <c r="DJ9" s="156"/>
      <c r="DK9" s="156"/>
      <c r="DL9" s="156"/>
      <c r="DM9" s="157"/>
      <c r="DN9" s="158"/>
      <c r="DO9" s="532"/>
      <c r="DP9" s="156"/>
      <c r="DQ9" s="156"/>
      <c r="DR9" s="156"/>
      <c r="DS9" s="156"/>
      <c r="DT9" s="157"/>
      <c r="DU9" s="158"/>
      <c r="DV9" s="532"/>
      <c r="DW9" s="156"/>
      <c r="DX9" s="156"/>
      <c r="DY9" s="156"/>
      <c r="DZ9" s="156"/>
      <c r="EA9" s="157"/>
      <c r="EB9" s="158"/>
      <c r="EC9" s="532"/>
      <c r="ED9" s="156"/>
      <c r="EE9" s="156"/>
      <c r="EF9" s="156"/>
      <c r="EG9" s="156"/>
      <c r="EH9" s="157"/>
      <c r="EI9" s="157"/>
      <c r="EJ9" s="155"/>
      <c r="EK9" s="156"/>
      <c r="EL9" s="156"/>
      <c r="EM9" s="156"/>
      <c r="EN9" s="156"/>
      <c r="EO9" s="157"/>
      <c r="EP9" s="464"/>
      <c r="EQ9" s="462"/>
      <c r="ER9" s="156"/>
      <c r="ES9" s="156"/>
      <c r="ET9" s="156"/>
      <c r="EU9" s="156"/>
      <c r="EV9" s="157"/>
      <c r="EW9" s="464"/>
      <c r="EX9" s="534"/>
      <c r="EY9" s="156"/>
      <c r="EZ9" s="156"/>
      <c r="FA9" s="156"/>
      <c r="FB9" s="156"/>
      <c r="FC9" s="157"/>
      <c r="FD9" s="158"/>
      <c r="FE9" s="534"/>
      <c r="FF9" s="156"/>
      <c r="FG9" s="156"/>
      <c r="FH9" s="156"/>
      <c r="FI9" s="156"/>
      <c r="FJ9" s="157"/>
      <c r="FK9" s="157"/>
      <c r="FL9" s="155"/>
      <c r="FM9" s="156"/>
      <c r="FN9" s="156"/>
      <c r="FO9" s="156"/>
      <c r="FP9" s="156"/>
      <c r="FQ9" s="157"/>
      <c r="FR9" s="158"/>
      <c r="FS9" s="155"/>
      <c r="FT9" s="156"/>
      <c r="FU9" s="156"/>
      <c r="FV9" s="156"/>
      <c r="FW9" s="156"/>
      <c r="FX9" s="157"/>
      <c r="FY9" s="158"/>
      <c r="FZ9" s="534"/>
      <c r="GA9" s="156"/>
      <c r="GB9" s="156"/>
      <c r="GC9" s="156"/>
      <c r="GD9" s="156"/>
      <c r="GE9" s="157"/>
      <c r="GF9" s="158"/>
      <c r="GG9" s="159"/>
      <c r="GH9" s="156"/>
      <c r="GI9" s="156"/>
      <c r="GJ9" s="156"/>
      <c r="GK9" s="156"/>
      <c r="GL9" s="157"/>
      <c r="GM9" s="464"/>
      <c r="GN9" s="462"/>
      <c r="GO9" s="156"/>
      <c r="GP9" s="156"/>
      <c r="GQ9" s="156"/>
      <c r="GR9" s="156"/>
      <c r="GS9" s="157"/>
      <c r="GT9" s="158"/>
      <c r="GU9" s="534"/>
      <c r="GV9" s="156"/>
      <c r="GW9" s="156"/>
      <c r="GX9" s="156"/>
      <c r="GY9" s="156"/>
      <c r="GZ9" s="157"/>
      <c r="HA9" s="158"/>
      <c r="HB9" s="155"/>
      <c r="HC9" s="156"/>
      <c r="HD9" s="156"/>
      <c r="HE9" s="156"/>
      <c r="HF9" s="156"/>
      <c r="HG9" s="157"/>
      <c r="HH9" s="158"/>
      <c r="HI9" s="155"/>
      <c r="HJ9" s="156"/>
      <c r="HK9" s="156"/>
      <c r="HL9" s="156"/>
      <c r="HM9" s="156"/>
      <c r="HN9" s="157"/>
      <c r="HO9" s="158"/>
      <c r="HP9" s="155"/>
      <c r="HQ9" s="156"/>
      <c r="HR9" s="156"/>
      <c r="HS9" s="156"/>
      <c r="HT9" s="156"/>
      <c r="HU9" s="157"/>
      <c r="HV9" s="158"/>
      <c r="HW9" s="155"/>
      <c r="HX9" s="156"/>
      <c r="HY9" s="156"/>
      <c r="HZ9" s="156"/>
      <c r="IA9" s="156"/>
      <c r="IB9" s="157"/>
      <c r="IC9" s="464"/>
      <c r="ID9" s="462"/>
      <c r="IE9" s="156"/>
      <c r="IF9" s="156"/>
      <c r="IG9" s="156"/>
      <c r="IH9" s="156"/>
      <c r="II9" s="157"/>
      <c r="IJ9" s="158"/>
      <c r="IK9" s="159"/>
      <c r="IL9" s="156"/>
      <c r="IM9" s="156"/>
      <c r="IN9" s="156"/>
      <c r="IO9" s="156"/>
      <c r="IP9" s="157"/>
      <c r="IQ9" s="157"/>
      <c r="IR9" s="155"/>
      <c r="IS9" s="156"/>
      <c r="IT9" s="156"/>
      <c r="IU9" s="156"/>
      <c r="IV9" s="156"/>
      <c r="IW9" s="157"/>
      <c r="IX9" s="158"/>
      <c r="IY9" s="533"/>
      <c r="IZ9" s="156"/>
      <c r="JA9" s="156"/>
      <c r="JB9" s="156"/>
      <c r="JC9" s="156"/>
      <c r="JD9" s="157"/>
      <c r="JE9" s="158"/>
      <c r="JF9" s="533"/>
      <c r="JG9" s="156"/>
      <c r="JH9" s="156"/>
      <c r="JI9" s="156"/>
      <c r="JJ9" s="156"/>
      <c r="JK9" s="157"/>
      <c r="JL9" s="158"/>
      <c r="JM9" s="533"/>
      <c r="JN9" s="458"/>
      <c r="JO9" s="458"/>
      <c r="JP9" s="458"/>
      <c r="JQ9" s="458"/>
      <c r="JR9" s="157"/>
      <c r="JS9" s="464"/>
      <c r="JT9" s="533"/>
      <c r="JU9" s="458"/>
      <c r="JV9" s="458"/>
      <c r="JW9" s="458"/>
      <c r="JX9" s="458"/>
      <c r="JY9" s="157"/>
      <c r="JZ9" s="459"/>
      <c r="KA9" s="457"/>
      <c r="KB9" s="458"/>
      <c r="KC9" s="458"/>
      <c r="KD9" s="458"/>
      <c r="KE9" s="458"/>
      <c r="KF9" s="157"/>
      <c r="KG9" s="459"/>
      <c r="KH9" s="159"/>
      <c r="KI9" s="458"/>
      <c r="KJ9" s="458"/>
      <c r="KK9" s="458"/>
      <c r="KL9" s="458"/>
      <c r="KM9" s="157"/>
      <c r="KN9" s="157"/>
      <c r="KO9" s="165" t="str">
        <f t="shared" si="0"/>
        <v/>
      </c>
      <c r="KP9" s="143" t="str">
        <f t="shared" si="1"/>
        <v/>
      </c>
      <c r="KQ9" s="143" t="str">
        <f t="shared" si="2"/>
        <v/>
      </c>
      <c r="KR9" s="143" t="str">
        <f t="shared" si="3"/>
        <v/>
      </c>
      <c r="KS9" s="166" t="str">
        <f t="shared" si="4"/>
        <v/>
      </c>
      <c r="KT9" s="167"/>
      <c r="KU9" s="115"/>
      <c r="KV9" s="115"/>
      <c r="KW9" s="115"/>
      <c r="KX9" s="115"/>
    </row>
    <row r="10" spans="1:310" ht="15.75" customHeight="1" x14ac:dyDescent="0.5">
      <c r="A10" s="115"/>
      <c r="B10" s="143">
        <v>4</v>
      </c>
      <c r="C10" s="499" t="str">
        <f>IF(นักเรียน!C9="","",นักเรียน!C9)</f>
        <v/>
      </c>
      <c r="D10" s="499" t="str">
        <f>IF(นักเรียน!D9="","",นักเรียน!D9)</f>
        <v/>
      </c>
      <c r="E10" s="294" t="str">
        <f>IF(นักเรียน!E9="","",นักเรียน!E9)</f>
        <v/>
      </c>
      <c r="F10" s="143" t="str">
        <f>IF(นักเรียน!E9="","",นักเรียน!B9)</f>
        <v/>
      </c>
      <c r="G10" s="532"/>
      <c r="H10" s="529"/>
      <c r="I10" s="156"/>
      <c r="J10" s="156"/>
      <c r="K10" s="156"/>
      <c r="L10" s="157"/>
      <c r="M10" s="157"/>
      <c r="N10" s="532"/>
      <c r="O10" s="529"/>
      <c r="P10" s="156"/>
      <c r="Q10" s="156"/>
      <c r="R10" s="156"/>
      <c r="S10" s="157"/>
      <c r="T10" s="158"/>
      <c r="U10" s="532"/>
      <c r="V10" s="529"/>
      <c r="W10" s="156"/>
      <c r="X10" s="156"/>
      <c r="Y10" s="156"/>
      <c r="Z10" s="157"/>
      <c r="AA10" s="158"/>
      <c r="AB10" s="532"/>
      <c r="AC10" s="156"/>
      <c r="AD10" s="156"/>
      <c r="AE10" s="156"/>
      <c r="AF10" s="156"/>
      <c r="AG10" s="157"/>
      <c r="AH10" s="158"/>
      <c r="AI10" s="532"/>
      <c r="AJ10" s="529"/>
      <c r="AK10" s="156"/>
      <c r="AL10" s="156"/>
      <c r="AM10" s="156"/>
      <c r="AN10" s="157"/>
      <c r="AO10" s="158"/>
      <c r="AP10" s="532"/>
      <c r="AQ10" s="156"/>
      <c r="AR10" s="156"/>
      <c r="AS10" s="156"/>
      <c r="AT10" s="156"/>
      <c r="AU10" s="157"/>
      <c r="AV10" s="158"/>
      <c r="AW10" s="532"/>
      <c r="AX10" s="156"/>
      <c r="AY10" s="156"/>
      <c r="AZ10" s="156"/>
      <c r="BA10" s="156"/>
      <c r="BB10" s="157"/>
      <c r="BC10" s="157"/>
      <c r="BD10" s="532"/>
      <c r="BE10" s="156"/>
      <c r="BF10" s="156"/>
      <c r="BG10" s="156"/>
      <c r="BH10" s="156"/>
      <c r="BI10" s="157"/>
      <c r="BJ10" s="158"/>
      <c r="BK10" s="532"/>
      <c r="BL10" s="156"/>
      <c r="BM10" s="156"/>
      <c r="BN10" s="156"/>
      <c r="BO10" s="156"/>
      <c r="BP10" s="157"/>
      <c r="BQ10" s="158"/>
      <c r="BR10" s="532"/>
      <c r="BS10" s="156"/>
      <c r="BT10" s="156"/>
      <c r="BU10" s="156"/>
      <c r="BV10" s="156"/>
      <c r="BW10" s="157"/>
      <c r="BX10" s="158"/>
      <c r="BY10" s="532"/>
      <c r="BZ10" s="156"/>
      <c r="CA10" s="156"/>
      <c r="CB10" s="156"/>
      <c r="CC10" s="156"/>
      <c r="CD10" s="157"/>
      <c r="CE10" s="157"/>
      <c r="CF10" s="532"/>
      <c r="CG10" s="156"/>
      <c r="CH10" s="156"/>
      <c r="CI10" s="156"/>
      <c r="CJ10" s="156"/>
      <c r="CK10" s="157"/>
      <c r="CL10" s="158"/>
      <c r="CM10" s="532"/>
      <c r="CN10" s="156"/>
      <c r="CO10" s="156"/>
      <c r="CP10" s="156"/>
      <c r="CQ10" s="156"/>
      <c r="CR10" s="157"/>
      <c r="CS10" s="158"/>
      <c r="CT10" s="532"/>
      <c r="CU10" s="156"/>
      <c r="CV10" s="156"/>
      <c r="CW10" s="156"/>
      <c r="CX10" s="156"/>
      <c r="CY10" s="157"/>
      <c r="CZ10" s="158"/>
      <c r="DA10" s="532"/>
      <c r="DB10" s="156"/>
      <c r="DC10" s="156"/>
      <c r="DD10" s="156"/>
      <c r="DE10" s="156"/>
      <c r="DF10" s="157"/>
      <c r="DG10" s="464"/>
      <c r="DH10" s="532"/>
      <c r="DI10" s="156"/>
      <c r="DJ10" s="156"/>
      <c r="DK10" s="156"/>
      <c r="DL10" s="156"/>
      <c r="DM10" s="157"/>
      <c r="DN10" s="158"/>
      <c r="DO10" s="532"/>
      <c r="DP10" s="156"/>
      <c r="DQ10" s="156"/>
      <c r="DR10" s="156"/>
      <c r="DS10" s="156"/>
      <c r="DT10" s="157"/>
      <c r="DU10" s="158"/>
      <c r="DV10" s="532"/>
      <c r="DW10" s="156"/>
      <c r="DX10" s="156"/>
      <c r="DY10" s="156"/>
      <c r="DZ10" s="156"/>
      <c r="EA10" s="157"/>
      <c r="EB10" s="158"/>
      <c r="EC10" s="532"/>
      <c r="ED10" s="156"/>
      <c r="EE10" s="156"/>
      <c r="EF10" s="156"/>
      <c r="EG10" s="156"/>
      <c r="EH10" s="157"/>
      <c r="EI10" s="157"/>
      <c r="EJ10" s="155"/>
      <c r="EK10" s="156"/>
      <c r="EL10" s="156"/>
      <c r="EM10" s="156"/>
      <c r="EN10" s="156"/>
      <c r="EO10" s="157"/>
      <c r="EP10" s="464"/>
      <c r="EQ10" s="462"/>
      <c r="ER10" s="156"/>
      <c r="ES10" s="156"/>
      <c r="ET10" s="156"/>
      <c r="EU10" s="156"/>
      <c r="EV10" s="157"/>
      <c r="EW10" s="464"/>
      <c r="EX10" s="534"/>
      <c r="EY10" s="156"/>
      <c r="EZ10" s="156"/>
      <c r="FA10" s="156"/>
      <c r="FB10" s="156"/>
      <c r="FC10" s="157"/>
      <c r="FD10" s="158"/>
      <c r="FE10" s="534"/>
      <c r="FF10" s="156"/>
      <c r="FG10" s="156"/>
      <c r="FH10" s="156"/>
      <c r="FI10" s="156"/>
      <c r="FJ10" s="157"/>
      <c r="FK10" s="157"/>
      <c r="FL10" s="155"/>
      <c r="FM10" s="156"/>
      <c r="FN10" s="156"/>
      <c r="FO10" s="156"/>
      <c r="FP10" s="156"/>
      <c r="FQ10" s="157"/>
      <c r="FR10" s="158"/>
      <c r="FS10" s="155"/>
      <c r="FT10" s="156"/>
      <c r="FU10" s="156"/>
      <c r="FV10" s="156"/>
      <c r="FW10" s="156"/>
      <c r="FX10" s="157"/>
      <c r="FY10" s="158"/>
      <c r="FZ10" s="534"/>
      <c r="GA10" s="156"/>
      <c r="GB10" s="156"/>
      <c r="GC10" s="156"/>
      <c r="GD10" s="156"/>
      <c r="GE10" s="157"/>
      <c r="GF10" s="158"/>
      <c r="GG10" s="159"/>
      <c r="GH10" s="156"/>
      <c r="GI10" s="156"/>
      <c r="GJ10" s="156"/>
      <c r="GK10" s="156"/>
      <c r="GL10" s="157"/>
      <c r="GM10" s="464"/>
      <c r="GN10" s="462"/>
      <c r="GO10" s="156"/>
      <c r="GP10" s="156"/>
      <c r="GQ10" s="156"/>
      <c r="GR10" s="156"/>
      <c r="GS10" s="157"/>
      <c r="GT10" s="158"/>
      <c r="GU10" s="534"/>
      <c r="GV10" s="156"/>
      <c r="GW10" s="156"/>
      <c r="GX10" s="156"/>
      <c r="GY10" s="156"/>
      <c r="GZ10" s="157"/>
      <c r="HA10" s="158"/>
      <c r="HB10" s="155"/>
      <c r="HC10" s="156"/>
      <c r="HD10" s="156"/>
      <c r="HE10" s="156"/>
      <c r="HF10" s="156"/>
      <c r="HG10" s="157"/>
      <c r="HH10" s="158"/>
      <c r="HI10" s="155"/>
      <c r="HJ10" s="156"/>
      <c r="HK10" s="156"/>
      <c r="HL10" s="156"/>
      <c r="HM10" s="156"/>
      <c r="HN10" s="157"/>
      <c r="HO10" s="158"/>
      <c r="HP10" s="155"/>
      <c r="HQ10" s="156"/>
      <c r="HR10" s="156"/>
      <c r="HS10" s="156"/>
      <c r="HT10" s="156"/>
      <c r="HU10" s="157"/>
      <c r="HV10" s="158"/>
      <c r="HW10" s="155"/>
      <c r="HX10" s="156"/>
      <c r="HY10" s="156"/>
      <c r="HZ10" s="156"/>
      <c r="IA10" s="156"/>
      <c r="IB10" s="157"/>
      <c r="IC10" s="464"/>
      <c r="ID10" s="462"/>
      <c r="IE10" s="156"/>
      <c r="IF10" s="156"/>
      <c r="IG10" s="156"/>
      <c r="IH10" s="156"/>
      <c r="II10" s="157"/>
      <c r="IJ10" s="158"/>
      <c r="IK10" s="159"/>
      <c r="IL10" s="156"/>
      <c r="IM10" s="156"/>
      <c r="IN10" s="156"/>
      <c r="IO10" s="156"/>
      <c r="IP10" s="157"/>
      <c r="IQ10" s="157"/>
      <c r="IR10" s="155"/>
      <c r="IS10" s="156"/>
      <c r="IT10" s="156"/>
      <c r="IU10" s="156"/>
      <c r="IV10" s="156"/>
      <c r="IW10" s="157"/>
      <c r="IX10" s="158"/>
      <c r="IY10" s="533"/>
      <c r="IZ10" s="156"/>
      <c r="JA10" s="156"/>
      <c r="JB10" s="156"/>
      <c r="JC10" s="156"/>
      <c r="JD10" s="157"/>
      <c r="JE10" s="158"/>
      <c r="JF10" s="533"/>
      <c r="JG10" s="156"/>
      <c r="JH10" s="156"/>
      <c r="JI10" s="156"/>
      <c r="JJ10" s="156"/>
      <c r="JK10" s="157"/>
      <c r="JL10" s="158"/>
      <c r="JM10" s="533"/>
      <c r="JN10" s="458"/>
      <c r="JO10" s="458"/>
      <c r="JP10" s="458"/>
      <c r="JQ10" s="458"/>
      <c r="JR10" s="157"/>
      <c r="JS10" s="464"/>
      <c r="JT10" s="533"/>
      <c r="JU10" s="458"/>
      <c r="JV10" s="458"/>
      <c r="JW10" s="458"/>
      <c r="JX10" s="458"/>
      <c r="JY10" s="157"/>
      <c r="JZ10" s="459"/>
      <c r="KA10" s="457"/>
      <c r="KB10" s="458"/>
      <c r="KC10" s="458"/>
      <c r="KD10" s="458"/>
      <c r="KE10" s="458"/>
      <c r="KF10" s="157"/>
      <c r="KG10" s="459"/>
      <c r="KH10" s="159"/>
      <c r="KI10" s="458"/>
      <c r="KJ10" s="458"/>
      <c r="KK10" s="458"/>
      <c r="KL10" s="458"/>
      <c r="KM10" s="157"/>
      <c r="KN10" s="157"/>
      <c r="KO10" s="165" t="str">
        <f t="shared" si="0"/>
        <v/>
      </c>
      <c r="KP10" s="143" t="str">
        <f t="shared" si="1"/>
        <v/>
      </c>
      <c r="KQ10" s="143" t="str">
        <f t="shared" si="2"/>
        <v/>
      </c>
      <c r="KR10" s="143" t="str">
        <f t="shared" si="3"/>
        <v/>
      </c>
      <c r="KS10" s="166" t="str">
        <f t="shared" si="4"/>
        <v/>
      </c>
      <c r="KT10" s="167"/>
      <c r="KU10" s="115"/>
      <c r="KV10" s="115"/>
      <c r="KW10" s="115"/>
      <c r="KX10" s="115"/>
    </row>
    <row r="11" spans="1:310" ht="15.75" customHeight="1" x14ac:dyDescent="0.5">
      <c r="A11" s="115"/>
      <c r="B11" s="143">
        <v>5</v>
      </c>
      <c r="C11" s="499" t="str">
        <f>IF(นักเรียน!C10="","",นักเรียน!C10)</f>
        <v/>
      </c>
      <c r="D11" s="499" t="str">
        <f>IF(นักเรียน!D10="","",นักเรียน!D10)</f>
        <v/>
      </c>
      <c r="E11" s="294" t="str">
        <f>IF(นักเรียน!E10="","",นักเรียน!E10)</f>
        <v/>
      </c>
      <c r="F11" s="143" t="str">
        <f>IF(นักเรียน!E10="","",นักเรียน!B10)</f>
        <v/>
      </c>
      <c r="G11" s="532"/>
      <c r="H11" s="529"/>
      <c r="I11" s="156"/>
      <c r="J11" s="156"/>
      <c r="K11" s="156"/>
      <c r="L11" s="157"/>
      <c r="M11" s="157"/>
      <c r="N11" s="532"/>
      <c r="O11" s="529"/>
      <c r="P11" s="156"/>
      <c r="Q11" s="156"/>
      <c r="R11" s="156"/>
      <c r="S11" s="157"/>
      <c r="T11" s="158"/>
      <c r="U11" s="532"/>
      <c r="V11" s="529"/>
      <c r="W11" s="156"/>
      <c r="X11" s="156"/>
      <c r="Y11" s="156"/>
      <c r="Z11" s="157"/>
      <c r="AA11" s="158"/>
      <c r="AB11" s="532"/>
      <c r="AC11" s="156"/>
      <c r="AD11" s="156"/>
      <c r="AE11" s="156"/>
      <c r="AF11" s="156"/>
      <c r="AG11" s="157"/>
      <c r="AH11" s="158"/>
      <c r="AI11" s="532"/>
      <c r="AJ11" s="529"/>
      <c r="AK11" s="156"/>
      <c r="AL11" s="156"/>
      <c r="AM11" s="156"/>
      <c r="AN11" s="157"/>
      <c r="AO11" s="158"/>
      <c r="AP11" s="532"/>
      <c r="AQ11" s="156"/>
      <c r="AR11" s="156"/>
      <c r="AS11" s="156"/>
      <c r="AT11" s="156"/>
      <c r="AU11" s="157"/>
      <c r="AV11" s="158"/>
      <c r="AW11" s="532"/>
      <c r="AX11" s="156"/>
      <c r="AY11" s="156"/>
      <c r="AZ11" s="156"/>
      <c r="BA11" s="156"/>
      <c r="BB11" s="157"/>
      <c r="BC11" s="157"/>
      <c r="BD11" s="532"/>
      <c r="BE11" s="156"/>
      <c r="BF11" s="156"/>
      <c r="BG11" s="156"/>
      <c r="BH11" s="156"/>
      <c r="BI11" s="157"/>
      <c r="BJ11" s="158"/>
      <c r="BK11" s="532"/>
      <c r="BL11" s="156"/>
      <c r="BM11" s="156"/>
      <c r="BN11" s="156"/>
      <c r="BO11" s="156"/>
      <c r="BP11" s="157"/>
      <c r="BQ11" s="158"/>
      <c r="BR11" s="532"/>
      <c r="BS11" s="156"/>
      <c r="BT11" s="156"/>
      <c r="BU11" s="156"/>
      <c r="BV11" s="156"/>
      <c r="BW11" s="157"/>
      <c r="BX11" s="158"/>
      <c r="BY11" s="532"/>
      <c r="BZ11" s="156"/>
      <c r="CA11" s="156"/>
      <c r="CB11" s="156"/>
      <c r="CC11" s="156"/>
      <c r="CD11" s="157"/>
      <c r="CE11" s="157"/>
      <c r="CF11" s="532"/>
      <c r="CG11" s="156"/>
      <c r="CH11" s="156"/>
      <c r="CI11" s="156"/>
      <c r="CJ11" s="156"/>
      <c r="CK11" s="157"/>
      <c r="CL11" s="158"/>
      <c r="CM11" s="532"/>
      <c r="CN11" s="156"/>
      <c r="CO11" s="156"/>
      <c r="CP11" s="156"/>
      <c r="CQ11" s="156"/>
      <c r="CR11" s="157"/>
      <c r="CS11" s="158"/>
      <c r="CT11" s="532"/>
      <c r="CU11" s="156"/>
      <c r="CV11" s="156"/>
      <c r="CW11" s="156"/>
      <c r="CX11" s="156"/>
      <c r="CY11" s="157"/>
      <c r="CZ11" s="158"/>
      <c r="DA11" s="532"/>
      <c r="DB11" s="156"/>
      <c r="DC11" s="156"/>
      <c r="DD11" s="156"/>
      <c r="DE11" s="156"/>
      <c r="DF11" s="157"/>
      <c r="DG11" s="464"/>
      <c r="DH11" s="532"/>
      <c r="DI11" s="156"/>
      <c r="DJ11" s="156"/>
      <c r="DK11" s="156"/>
      <c r="DL11" s="156"/>
      <c r="DM11" s="157"/>
      <c r="DN11" s="158"/>
      <c r="DO11" s="532"/>
      <c r="DP11" s="156"/>
      <c r="DQ11" s="156"/>
      <c r="DR11" s="156"/>
      <c r="DS11" s="156"/>
      <c r="DT11" s="157"/>
      <c r="DU11" s="158"/>
      <c r="DV11" s="532"/>
      <c r="DW11" s="156"/>
      <c r="DX11" s="156"/>
      <c r="DY11" s="156"/>
      <c r="DZ11" s="156"/>
      <c r="EA11" s="157"/>
      <c r="EB11" s="158"/>
      <c r="EC11" s="532"/>
      <c r="ED11" s="156"/>
      <c r="EE11" s="156"/>
      <c r="EF11" s="156"/>
      <c r="EG11" s="156"/>
      <c r="EH11" s="157"/>
      <c r="EI11" s="157"/>
      <c r="EJ11" s="155"/>
      <c r="EK11" s="156"/>
      <c r="EL11" s="156"/>
      <c r="EM11" s="156"/>
      <c r="EN11" s="156"/>
      <c r="EO11" s="157"/>
      <c r="EP11" s="464"/>
      <c r="EQ11" s="462"/>
      <c r="ER11" s="156"/>
      <c r="ES11" s="156"/>
      <c r="ET11" s="156"/>
      <c r="EU11" s="156"/>
      <c r="EV11" s="157"/>
      <c r="EW11" s="464"/>
      <c r="EX11" s="534"/>
      <c r="EY11" s="156"/>
      <c r="EZ11" s="156"/>
      <c r="FA11" s="156"/>
      <c r="FB11" s="156"/>
      <c r="FC11" s="157"/>
      <c r="FD11" s="158"/>
      <c r="FE11" s="534"/>
      <c r="FF11" s="156"/>
      <c r="FG11" s="156"/>
      <c r="FH11" s="156"/>
      <c r="FI11" s="156"/>
      <c r="FJ11" s="157"/>
      <c r="FK11" s="157"/>
      <c r="FL11" s="155"/>
      <c r="FM11" s="156"/>
      <c r="FN11" s="156"/>
      <c r="FO11" s="156"/>
      <c r="FP11" s="156"/>
      <c r="FQ11" s="157"/>
      <c r="FR11" s="158"/>
      <c r="FS11" s="155"/>
      <c r="FT11" s="156"/>
      <c r="FU11" s="156"/>
      <c r="FV11" s="156"/>
      <c r="FW11" s="156"/>
      <c r="FX11" s="157"/>
      <c r="FY11" s="158"/>
      <c r="FZ11" s="534"/>
      <c r="GA11" s="156"/>
      <c r="GB11" s="156"/>
      <c r="GC11" s="156"/>
      <c r="GD11" s="156"/>
      <c r="GE11" s="157"/>
      <c r="GF11" s="158"/>
      <c r="GG11" s="159"/>
      <c r="GH11" s="156"/>
      <c r="GI11" s="156"/>
      <c r="GJ11" s="156"/>
      <c r="GK11" s="156"/>
      <c r="GL11" s="157"/>
      <c r="GM11" s="464"/>
      <c r="GN11" s="462"/>
      <c r="GO11" s="156"/>
      <c r="GP11" s="156"/>
      <c r="GQ11" s="156"/>
      <c r="GR11" s="156"/>
      <c r="GS11" s="157"/>
      <c r="GT11" s="158"/>
      <c r="GU11" s="534"/>
      <c r="GV11" s="156"/>
      <c r="GW11" s="156"/>
      <c r="GX11" s="156"/>
      <c r="GY11" s="156"/>
      <c r="GZ11" s="157"/>
      <c r="HA11" s="158"/>
      <c r="HB11" s="155"/>
      <c r="HC11" s="156"/>
      <c r="HD11" s="156"/>
      <c r="HE11" s="156"/>
      <c r="HF11" s="156"/>
      <c r="HG11" s="157"/>
      <c r="HH11" s="158"/>
      <c r="HI11" s="155"/>
      <c r="HJ11" s="156"/>
      <c r="HK11" s="156"/>
      <c r="HL11" s="156"/>
      <c r="HM11" s="156"/>
      <c r="HN11" s="157"/>
      <c r="HO11" s="158"/>
      <c r="HP11" s="155"/>
      <c r="HQ11" s="156"/>
      <c r="HR11" s="156"/>
      <c r="HS11" s="156"/>
      <c r="HT11" s="156"/>
      <c r="HU11" s="157"/>
      <c r="HV11" s="158"/>
      <c r="HW11" s="155"/>
      <c r="HX11" s="156"/>
      <c r="HY11" s="156"/>
      <c r="HZ11" s="156"/>
      <c r="IA11" s="156"/>
      <c r="IB11" s="157"/>
      <c r="IC11" s="464"/>
      <c r="ID11" s="462"/>
      <c r="IE11" s="156"/>
      <c r="IF11" s="156"/>
      <c r="IG11" s="156"/>
      <c r="IH11" s="156"/>
      <c r="II11" s="157"/>
      <c r="IJ11" s="158"/>
      <c r="IK11" s="159"/>
      <c r="IL11" s="156"/>
      <c r="IM11" s="156"/>
      <c r="IN11" s="156"/>
      <c r="IO11" s="156"/>
      <c r="IP11" s="157"/>
      <c r="IQ11" s="157"/>
      <c r="IR11" s="155"/>
      <c r="IS11" s="156"/>
      <c r="IT11" s="156"/>
      <c r="IU11" s="156"/>
      <c r="IV11" s="156"/>
      <c r="IW11" s="157"/>
      <c r="IX11" s="158"/>
      <c r="IY11" s="533"/>
      <c r="IZ11" s="156"/>
      <c r="JA11" s="156"/>
      <c r="JB11" s="156"/>
      <c r="JC11" s="156"/>
      <c r="JD11" s="157"/>
      <c r="JE11" s="158"/>
      <c r="JF11" s="533"/>
      <c r="JG11" s="156"/>
      <c r="JH11" s="156"/>
      <c r="JI11" s="156"/>
      <c r="JJ11" s="156"/>
      <c r="JK11" s="157"/>
      <c r="JL11" s="158"/>
      <c r="JM11" s="533"/>
      <c r="JN11" s="458"/>
      <c r="JO11" s="458"/>
      <c r="JP11" s="458"/>
      <c r="JQ11" s="458"/>
      <c r="JR11" s="157"/>
      <c r="JS11" s="464"/>
      <c r="JT11" s="533"/>
      <c r="JU11" s="458"/>
      <c r="JV11" s="458"/>
      <c r="JW11" s="458"/>
      <c r="JX11" s="458"/>
      <c r="JY11" s="157"/>
      <c r="JZ11" s="459"/>
      <c r="KA11" s="457"/>
      <c r="KB11" s="458"/>
      <c r="KC11" s="458"/>
      <c r="KD11" s="458"/>
      <c r="KE11" s="458"/>
      <c r="KF11" s="157"/>
      <c r="KG11" s="459"/>
      <c r="KH11" s="159"/>
      <c r="KI11" s="458"/>
      <c r="KJ11" s="458"/>
      <c r="KK11" s="458"/>
      <c r="KL11" s="458"/>
      <c r="KM11" s="157"/>
      <c r="KN11" s="157"/>
      <c r="KO11" s="165" t="str">
        <f t="shared" si="0"/>
        <v/>
      </c>
      <c r="KP11" s="143" t="str">
        <f t="shared" si="1"/>
        <v/>
      </c>
      <c r="KQ11" s="143" t="str">
        <f t="shared" si="2"/>
        <v/>
      </c>
      <c r="KR11" s="143" t="str">
        <f t="shared" si="3"/>
        <v/>
      </c>
      <c r="KS11" s="166" t="str">
        <f t="shared" si="4"/>
        <v/>
      </c>
      <c r="KT11" s="167"/>
      <c r="KU11" s="115"/>
      <c r="KV11" s="115"/>
      <c r="KW11" s="115"/>
      <c r="KX11" s="115"/>
    </row>
    <row r="12" spans="1:310" ht="15.75" customHeight="1" x14ac:dyDescent="0.5">
      <c r="A12" s="115"/>
      <c r="B12" s="143">
        <v>6</v>
      </c>
      <c r="C12" s="499" t="str">
        <f>IF(นักเรียน!C11="","",นักเรียน!C11)</f>
        <v/>
      </c>
      <c r="D12" s="499" t="str">
        <f>IF(นักเรียน!D11="","",นักเรียน!D11)</f>
        <v/>
      </c>
      <c r="E12" s="294" t="str">
        <f>IF(นักเรียน!E11="","",นักเรียน!E11)</f>
        <v/>
      </c>
      <c r="F12" s="143" t="str">
        <f>IF(นักเรียน!E11="","",นักเรียน!B11)</f>
        <v/>
      </c>
      <c r="G12" s="532"/>
      <c r="H12" s="529"/>
      <c r="I12" s="156"/>
      <c r="J12" s="156"/>
      <c r="K12" s="156"/>
      <c r="L12" s="157"/>
      <c r="M12" s="157"/>
      <c r="N12" s="532"/>
      <c r="O12" s="529"/>
      <c r="P12" s="156"/>
      <c r="Q12" s="156"/>
      <c r="R12" s="156"/>
      <c r="S12" s="157"/>
      <c r="T12" s="158"/>
      <c r="U12" s="532"/>
      <c r="V12" s="529"/>
      <c r="W12" s="156"/>
      <c r="X12" s="156"/>
      <c r="Y12" s="156"/>
      <c r="Z12" s="157"/>
      <c r="AA12" s="158"/>
      <c r="AB12" s="532"/>
      <c r="AC12" s="156"/>
      <c r="AD12" s="156"/>
      <c r="AE12" s="156"/>
      <c r="AF12" s="156"/>
      <c r="AG12" s="157"/>
      <c r="AH12" s="158"/>
      <c r="AI12" s="532"/>
      <c r="AJ12" s="529"/>
      <c r="AK12" s="156"/>
      <c r="AL12" s="156"/>
      <c r="AM12" s="156"/>
      <c r="AN12" s="157"/>
      <c r="AO12" s="158"/>
      <c r="AP12" s="532"/>
      <c r="AQ12" s="156"/>
      <c r="AR12" s="156"/>
      <c r="AS12" s="156"/>
      <c r="AT12" s="156"/>
      <c r="AU12" s="157"/>
      <c r="AV12" s="158"/>
      <c r="AW12" s="532"/>
      <c r="AX12" s="156"/>
      <c r="AY12" s="156"/>
      <c r="AZ12" s="156"/>
      <c r="BA12" s="156"/>
      <c r="BB12" s="157"/>
      <c r="BC12" s="157"/>
      <c r="BD12" s="532"/>
      <c r="BE12" s="156"/>
      <c r="BF12" s="156"/>
      <c r="BG12" s="156"/>
      <c r="BH12" s="156"/>
      <c r="BI12" s="157"/>
      <c r="BJ12" s="158"/>
      <c r="BK12" s="532"/>
      <c r="BL12" s="156"/>
      <c r="BM12" s="156"/>
      <c r="BN12" s="156"/>
      <c r="BO12" s="156"/>
      <c r="BP12" s="157"/>
      <c r="BQ12" s="158"/>
      <c r="BR12" s="532"/>
      <c r="BS12" s="156"/>
      <c r="BT12" s="156"/>
      <c r="BU12" s="156"/>
      <c r="BV12" s="156"/>
      <c r="BW12" s="157"/>
      <c r="BX12" s="158"/>
      <c r="BY12" s="532"/>
      <c r="BZ12" s="156"/>
      <c r="CA12" s="156"/>
      <c r="CB12" s="156"/>
      <c r="CC12" s="156"/>
      <c r="CD12" s="157"/>
      <c r="CE12" s="157"/>
      <c r="CF12" s="532"/>
      <c r="CG12" s="156"/>
      <c r="CH12" s="156"/>
      <c r="CI12" s="156"/>
      <c r="CJ12" s="156"/>
      <c r="CK12" s="157"/>
      <c r="CL12" s="158"/>
      <c r="CM12" s="532"/>
      <c r="CN12" s="156"/>
      <c r="CO12" s="156"/>
      <c r="CP12" s="156"/>
      <c r="CQ12" s="156"/>
      <c r="CR12" s="157"/>
      <c r="CS12" s="158"/>
      <c r="CT12" s="532"/>
      <c r="CU12" s="156"/>
      <c r="CV12" s="156"/>
      <c r="CW12" s="156"/>
      <c r="CX12" s="156"/>
      <c r="CY12" s="157"/>
      <c r="CZ12" s="158"/>
      <c r="DA12" s="532"/>
      <c r="DB12" s="156"/>
      <c r="DC12" s="156"/>
      <c r="DD12" s="156"/>
      <c r="DE12" s="156"/>
      <c r="DF12" s="157"/>
      <c r="DG12" s="464"/>
      <c r="DH12" s="532"/>
      <c r="DI12" s="156"/>
      <c r="DJ12" s="156"/>
      <c r="DK12" s="156"/>
      <c r="DL12" s="156"/>
      <c r="DM12" s="157"/>
      <c r="DN12" s="158"/>
      <c r="DO12" s="532"/>
      <c r="DP12" s="156"/>
      <c r="DQ12" s="156"/>
      <c r="DR12" s="156"/>
      <c r="DS12" s="156"/>
      <c r="DT12" s="157"/>
      <c r="DU12" s="158"/>
      <c r="DV12" s="532"/>
      <c r="DW12" s="156"/>
      <c r="DX12" s="156"/>
      <c r="DY12" s="156"/>
      <c r="DZ12" s="156"/>
      <c r="EA12" s="157"/>
      <c r="EB12" s="158"/>
      <c r="EC12" s="532"/>
      <c r="ED12" s="156"/>
      <c r="EE12" s="156"/>
      <c r="EF12" s="156"/>
      <c r="EG12" s="156"/>
      <c r="EH12" s="157"/>
      <c r="EI12" s="157"/>
      <c r="EJ12" s="155"/>
      <c r="EK12" s="156"/>
      <c r="EL12" s="156"/>
      <c r="EM12" s="156"/>
      <c r="EN12" s="156"/>
      <c r="EO12" s="157"/>
      <c r="EP12" s="464"/>
      <c r="EQ12" s="462"/>
      <c r="ER12" s="156"/>
      <c r="ES12" s="156"/>
      <c r="ET12" s="156"/>
      <c r="EU12" s="156"/>
      <c r="EV12" s="157"/>
      <c r="EW12" s="464"/>
      <c r="EX12" s="534"/>
      <c r="EY12" s="156"/>
      <c r="EZ12" s="156"/>
      <c r="FA12" s="156"/>
      <c r="FB12" s="156"/>
      <c r="FC12" s="157"/>
      <c r="FD12" s="158"/>
      <c r="FE12" s="534"/>
      <c r="FF12" s="156"/>
      <c r="FG12" s="156"/>
      <c r="FH12" s="156"/>
      <c r="FI12" s="156"/>
      <c r="FJ12" s="157"/>
      <c r="FK12" s="157"/>
      <c r="FL12" s="155"/>
      <c r="FM12" s="156"/>
      <c r="FN12" s="156"/>
      <c r="FO12" s="156"/>
      <c r="FP12" s="156"/>
      <c r="FQ12" s="157"/>
      <c r="FR12" s="158"/>
      <c r="FS12" s="155"/>
      <c r="FT12" s="156"/>
      <c r="FU12" s="156"/>
      <c r="FV12" s="156"/>
      <c r="FW12" s="156"/>
      <c r="FX12" s="157"/>
      <c r="FY12" s="158"/>
      <c r="FZ12" s="534"/>
      <c r="GA12" s="156"/>
      <c r="GB12" s="156"/>
      <c r="GC12" s="156"/>
      <c r="GD12" s="156"/>
      <c r="GE12" s="157"/>
      <c r="GF12" s="158"/>
      <c r="GG12" s="159"/>
      <c r="GH12" s="156"/>
      <c r="GI12" s="156"/>
      <c r="GJ12" s="156"/>
      <c r="GK12" s="156"/>
      <c r="GL12" s="157"/>
      <c r="GM12" s="464"/>
      <c r="GN12" s="462"/>
      <c r="GO12" s="156"/>
      <c r="GP12" s="156"/>
      <c r="GQ12" s="156"/>
      <c r="GR12" s="156"/>
      <c r="GS12" s="157"/>
      <c r="GT12" s="158"/>
      <c r="GU12" s="534"/>
      <c r="GV12" s="156"/>
      <c r="GW12" s="156"/>
      <c r="GX12" s="156"/>
      <c r="GY12" s="156"/>
      <c r="GZ12" s="157"/>
      <c r="HA12" s="158"/>
      <c r="HB12" s="155"/>
      <c r="HC12" s="156"/>
      <c r="HD12" s="156"/>
      <c r="HE12" s="156"/>
      <c r="HF12" s="156"/>
      <c r="HG12" s="157"/>
      <c r="HH12" s="158"/>
      <c r="HI12" s="155"/>
      <c r="HJ12" s="156"/>
      <c r="HK12" s="156"/>
      <c r="HL12" s="156"/>
      <c r="HM12" s="156"/>
      <c r="HN12" s="157"/>
      <c r="HO12" s="158"/>
      <c r="HP12" s="155"/>
      <c r="HQ12" s="156"/>
      <c r="HR12" s="156"/>
      <c r="HS12" s="156"/>
      <c r="HT12" s="156"/>
      <c r="HU12" s="157"/>
      <c r="HV12" s="158"/>
      <c r="HW12" s="155"/>
      <c r="HX12" s="156"/>
      <c r="HY12" s="156"/>
      <c r="HZ12" s="156"/>
      <c r="IA12" s="156"/>
      <c r="IB12" s="157"/>
      <c r="IC12" s="464"/>
      <c r="ID12" s="462"/>
      <c r="IE12" s="156"/>
      <c r="IF12" s="156"/>
      <c r="IG12" s="156"/>
      <c r="IH12" s="156"/>
      <c r="II12" s="157"/>
      <c r="IJ12" s="158"/>
      <c r="IK12" s="159"/>
      <c r="IL12" s="156"/>
      <c r="IM12" s="156"/>
      <c r="IN12" s="156"/>
      <c r="IO12" s="156"/>
      <c r="IP12" s="157"/>
      <c r="IQ12" s="157"/>
      <c r="IR12" s="155"/>
      <c r="IS12" s="156"/>
      <c r="IT12" s="156"/>
      <c r="IU12" s="156"/>
      <c r="IV12" s="156"/>
      <c r="IW12" s="157"/>
      <c r="IX12" s="158"/>
      <c r="IY12" s="533"/>
      <c r="IZ12" s="156"/>
      <c r="JA12" s="156"/>
      <c r="JB12" s="156"/>
      <c r="JC12" s="156"/>
      <c r="JD12" s="157"/>
      <c r="JE12" s="158"/>
      <c r="JF12" s="533"/>
      <c r="JG12" s="156"/>
      <c r="JH12" s="156"/>
      <c r="JI12" s="156"/>
      <c r="JJ12" s="156"/>
      <c r="JK12" s="157"/>
      <c r="JL12" s="158"/>
      <c r="JM12" s="533"/>
      <c r="JN12" s="458"/>
      <c r="JO12" s="458"/>
      <c r="JP12" s="458"/>
      <c r="JQ12" s="458"/>
      <c r="JR12" s="157"/>
      <c r="JS12" s="464"/>
      <c r="JT12" s="533"/>
      <c r="JU12" s="458"/>
      <c r="JV12" s="458"/>
      <c r="JW12" s="458"/>
      <c r="JX12" s="458"/>
      <c r="JY12" s="157"/>
      <c r="JZ12" s="459"/>
      <c r="KA12" s="457"/>
      <c r="KB12" s="458"/>
      <c r="KC12" s="458"/>
      <c r="KD12" s="458"/>
      <c r="KE12" s="458"/>
      <c r="KF12" s="157"/>
      <c r="KG12" s="459"/>
      <c r="KH12" s="159"/>
      <c r="KI12" s="458"/>
      <c r="KJ12" s="458"/>
      <c r="KK12" s="458"/>
      <c r="KL12" s="458"/>
      <c r="KM12" s="157"/>
      <c r="KN12" s="157"/>
      <c r="KO12" s="165" t="str">
        <f t="shared" si="0"/>
        <v/>
      </c>
      <c r="KP12" s="143" t="str">
        <f t="shared" si="1"/>
        <v/>
      </c>
      <c r="KQ12" s="143" t="str">
        <f t="shared" si="2"/>
        <v/>
      </c>
      <c r="KR12" s="143" t="str">
        <f t="shared" si="3"/>
        <v/>
      </c>
      <c r="KS12" s="166" t="str">
        <f t="shared" si="4"/>
        <v/>
      </c>
      <c r="KT12" s="167"/>
      <c r="KU12" s="115"/>
      <c r="KV12" s="115"/>
      <c r="KW12" s="115"/>
      <c r="KX12" s="115"/>
    </row>
    <row r="13" spans="1:310" ht="15.75" customHeight="1" x14ac:dyDescent="0.5">
      <c r="A13" s="115"/>
      <c r="B13" s="143">
        <v>7</v>
      </c>
      <c r="C13" s="499" t="str">
        <f>IF(นักเรียน!C12="","",นักเรียน!C12)</f>
        <v/>
      </c>
      <c r="D13" s="499" t="str">
        <f>IF(นักเรียน!D12="","",นักเรียน!D12)</f>
        <v/>
      </c>
      <c r="E13" s="294" t="str">
        <f>IF(นักเรียน!E12="","",นักเรียน!E12)</f>
        <v/>
      </c>
      <c r="F13" s="143" t="str">
        <f>IF(นักเรียน!E12="","",นักเรียน!B12)</f>
        <v/>
      </c>
      <c r="G13" s="532"/>
      <c r="H13" s="529"/>
      <c r="I13" s="156"/>
      <c r="J13" s="156"/>
      <c r="K13" s="156"/>
      <c r="L13" s="157"/>
      <c r="M13" s="157"/>
      <c r="N13" s="532"/>
      <c r="O13" s="529"/>
      <c r="P13" s="156"/>
      <c r="Q13" s="156"/>
      <c r="R13" s="156"/>
      <c r="S13" s="157"/>
      <c r="T13" s="158"/>
      <c r="U13" s="532"/>
      <c r="V13" s="529"/>
      <c r="W13" s="156"/>
      <c r="X13" s="156"/>
      <c r="Y13" s="156"/>
      <c r="Z13" s="157"/>
      <c r="AA13" s="158"/>
      <c r="AB13" s="532"/>
      <c r="AC13" s="156"/>
      <c r="AD13" s="156"/>
      <c r="AE13" s="156"/>
      <c r="AF13" s="156"/>
      <c r="AG13" s="157"/>
      <c r="AH13" s="158"/>
      <c r="AI13" s="532"/>
      <c r="AJ13" s="529"/>
      <c r="AK13" s="156"/>
      <c r="AL13" s="156"/>
      <c r="AM13" s="156"/>
      <c r="AN13" s="157"/>
      <c r="AO13" s="158"/>
      <c r="AP13" s="532"/>
      <c r="AQ13" s="156"/>
      <c r="AR13" s="156"/>
      <c r="AS13" s="156"/>
      <c r="AT13" s="156"/>
      <c r="AU13" s="157"/>
      <c r="AV13" s="158"/>
      <c r="AW13" s="532"/>
      <c r="AX13" s="156"/>
      <c r="AY13" s="156"/>
      <c r="AZ13" s="156"/>
      <c r="BA13" s="156"/>
      <c r="BB13" s="157"/>
      <c r="BC13" s="157"/>
      <c r="BD13" s="532"/>
      <c r="BE13" s="156"/>
      <c r="BF13" s="156"/>
      <c r="BG13" s="156"/>
      <c r="BH13" s="156"/>
      <c r="BI13" s="157"/>
      <c r="BJ13" s="158"/>
      <c r="BK13" s="532"/>
      <c r="BL13" s="156"/>
      <c r="BM13" s="156"/>
      <c r="BN13" s="156"/>
      <c r="BO13" s="156"/>
      <c r="BP13" s="157"/>
      <c r="BQ13" s="158"/>
      <c r="BR13" s="532"/>
      <c r="BS13" s="156"/>
      <c r="BT13" s="156"/>
      <c r="BU13" s="156"/>
      <c r="BV13" s="156"/>
      <c r="BW13" s="157"/>
      <c r="BX13" s="158"/>
      <c r="BY13" s="532"/>
      <c r="BZ13" s="156"/>
      <c r="CA13" s="156"/>
      <c r="CB13" s="156"/>
      <c r="CC13" s="156"/>
      <c r="CD13" s="157"/>
      <c r="CE13" s="157"/>
      <c r="CF13" s="532"/>
      <c r="CG13" s="156"/>
      <c r="CH13" s="156"/>
      <c r="CI13" s="156"/>
      <c r="CJ13" s="156"/>
      <c r="CK13" s="157"/>
      <c r="CL13" s="158"/>
      <c r="CM13" s="532"/>
      <c r="CN13" s="156"/>
      <c r="CO13" s="156"/>
      <c r="CP13" s="156"/>
      <c r="CQ13" s="156"/>
      <c r="CR13" s="157"/>
      <c r="CS13" s="158"/>
      <c r="CT13" s="532"/>
      <c r="CU13" s="156"/>
      <c r="CV13" s="156"/>
      <c r="CW13" s="156"/>
      <c r="CX13" s="156"/>
      <c r="CY13" s="157"/>
      <c r="CZ13" s="158"/>
      <c r="DA13" s="532"/>
      <c r="DB13" s="156"/>
      <c r="DC13" s="156"/>
      <c r="DD13" s="156"/>
      <c r="DE13" s="156"/>
      <c r="DF13" s="157"/>
      <c r="DG13" s="464"/>
      <c r="DH13" s="532"/>
      <c r="DI13" s="156"/>
      <c r="DJ13" s="156"/>
      <c r="DK13" s="156"/>
      <c r="DL13" s="156"/>
      <c r="DM13" s="157"/>
      <c r="DN13" s="158"/>
      <c r="DO13" s="532"/>
      <c r="DP13" s="156"/>
      <c r="DQ13" s="156"/>
      <c r="DR13" s="156"/>
      <c r="DS13" s="156"/>
      <c r="DT13" s="157"/>
      <c r="DU13" s="158"/>
      <c r="DV13" s="532"/>
      <c r="DW13" s="156"/>
      <c r="DX13" s="156"/>
      <c r="DY13" s="156"/>
      <c r="DZ13" s="156"/>
      <c r="EA13" s="157"/>
      <c r="EB13" s="158"/>
      <c r="EC13" s="532"/>
      <c r="ED13" s="156"/>
      <c r="EE13" s="156"/>
      <c r="EF13" s="156"/>
      <c r="EG13" s="156"/>
      <c r="EH13" s="157"/>
      <c r="EI13" s="157"/>
      <c r="EJ13" s="155"/>
      <c r="EK13" s="156"/>
      <c r="EL13" s="156"/>
      <c r="EM13" s="156"/>
      <c r="EN13" s="156"/>
      <c r="EO13" s="157"/>
      <c r="EP13" s="464"/>
      <c r="EQ13" s="462"/>
      <c r="ER13" s="156"/>
      <c r="ES13" s="156"/>
      <c r="ET13" s="156"/>
      <c r="EU13" s="156"/>
      <c r="EV13" s="157"/>
      <c r="EW13" s="464"/>
      <c r="EX13" s="534"/>
      <c r="EY13" s="156"/>
      <c r="EZ13" s="156"/>
      <c r="FA13" s="156"/>
      <c r="FB13" s="156"/>
      <c r="FC13" s="157"/>
      <c r="FD13" s="158"/>
      <c r="FE13" s="534"/>
      <c r="FF13" s="156"/>
      <c r="FG13" s="156"/>
      <c r="FH13" s="156"/>
      <c r="FI13" s="156"/>
      <c r="FJ13" s="157"/>
      <c r="FK13" s="157"/>
      <c r="FL13" s="155"/>
      <c r="FM13" s="156"/>
      <c r="FN13" s="156"/>
      <c r="FO13" s="156"/>
      <c r="FP13" s="156"/>
      <c r="FQ13" s="157"/>
      <c r="FR13" s="158"/>
      <c r="FS13" s="155"/>
      <c r="FT13" s="156"/>
      <c r="FU13" s="156"/>
      <c r="FV13" s="156"/>
      <c r="FW13" s="156"/>
      <c r="FX13" s="157"/>
      <c r="FY13" s="158"/>
      <c r="FZ13" s="534"/>
      <c r="GA13" s="156"/>
      <c r="GB13" s="156"/>
      <c r="GC13" s="156"/>
      <c r="GD13" s="156"/>
      <c r="GE13" s="157"/>
      <c r="GF13" s="158"/>
      <c r="GG13" s="159"/>
      <c r="GH13" s="156"/>
      <c r="GI13" s="156"/>
      <c r="GJ13" s="156"/>
      <c r="GK13" s="156"/>
      <c r="GL13" s="157"/>
      <c r="GM13" s="464"/>
      <c r="GN13" s="462"/>
      <c r="GO13" s="156"/>
      <c r="GP13" s="156"/>
      <c r="GQ13" s="156"/>
      <c r="GR13" s="156"/>
      <c r="GS13" s="157"/>
      <c r="GT13" s="158"/>
      <c r="GU13" s="534"/>
      <c r="GV13" s="156"/>
      <c r="GW13" s="156"/>
      <c r="GX13" s="156"/>
      <c r="GY13" s="156"/>
      <c r="GZ13" s="157"/>
      <c r="HA13" s="158"/>
      <c r="HB13" s="155"/>
      <c r="HC13" s="156"/>
      <c r="HD13" s="156"/>
      <c r="HE13" s="156"/>
      <c r="HF13" s="156"/>
      <c r="HG13" s="157"/>
      <c r="HH13" s="158"/>
      <c r="HI13" s="155"/>
      <c r="HJ13" s="156"/>
      <c r="HK13" s="156"/>
      <c r="HL13" s="156"/>
      <c r="HM13" s="156"/>
      <c r="HN13" s="157"/>
      <c r="HO13" s="158"/>
      <c r="HP13" s="155"/>
      <c r="HQ13" s="156"/>
      <c r="HR13" s="156"/>
      <c r="HS13" s="156"/>
      <c r="HT13" s="156"/>
      <c r="HU13" s="157"/>
      <c r="HV13" s="158"/>
      <c r="HW13" s="155"/>
      <c r="HX13" s="156"/>
      <c r="HY13" s="156"/>
      <c r="HZ13" s="156"/>
      <c r="IA13" s="156"/>
      <c r="IB13" s="157"/>
      <c r="IC13" s="464"/>
      <c r="ID13" s="462"/>
      <c r="IE13" s="156"/>
      <c r="IF13" s="156"/>
      <c r="IG13" s="156"/>
      <c r="IH13" s="156"/>
      <c r="II13" s="157"/>
      <c r="IJ13" s="158"/>
      <c r="IK13" s="159"/>
      <c r="IL13" s="156"/>
      <c r="IM13" s="156"/>
      <c r="IN13" s="156"/>
      <c r="IO13" s="156"/>
      <c r="IP13" s="157"/>
      <c r="IQ13" s="157"/>
      <c r="IR13" s="155"/>
      <c r="IS13" s="156"/>
      <c r="IT13" s="156"/>
      <c r="IU13" s="156"/>
      <c r="IV13" s="156"/>
      <c r="IW13" s="157"/>
      <c r="IX13" s="158"/>
      <c r="IY13" s="533"/>
      <c r="IZ13" s="156"/>
      <c r="JA13" s="156"/>
      <c r="JB13" s="156"/>
      <c r="JC13" s="156"/>
      <c r="JD13" s="157"/>
      <c r="JE13" s="158"/>
      <c r="JF13" s="533"/>
      <c r="JG13" s="156"/>
      <c r="JH13" s="156"/>
      <c r="JI13" s="156"/>
      <c r="JJ13" s="156"/>
      <c r="JK13" s="157"/>
      <c r="JL13" s="158"/>
      <c r="JM13" s="533"/>
      <c r="JN13" s="458"/>
      <c r="JO13" s="458"/>
      <c r="JP13" s="458"/>
      <c r="JQ13" s="458"/>
      <c r="JR13" s="157"/>
      <c r="JS13" s="464"/>
      <c r="JT13" s="533"/>
      <c r="JU13" s="458"/>
      <c r="JV13" s="458"/>
      <c r="JW13" s="458"/>
      <c r="JX13" s="458"/>
      <c r="JY13" s="157"/>
      <c r="JZ13" s="459"/>
      <c r="KA13" s="457"/>
      <c r="KB13" s="458"/>
      <c r="KC13" s="458"/>
      <c r="KD13" s="458"/>
      <c r="KE13" s="458"/>
      <c r="KF13" s="157"/>
      <c r="KG13" s="459"/>
      <c r="KH13" s="159"/>
      <c r="KI13" s="458"/>
      <c r="KJ13" s="458"/>
      <c r="KK13" s="458"/>
      <c r="KL13" s="458"/>
      <c r="KM13" s="157"/>
      <c r="KN13" s="157"/>
      <c r="KO13" s="165" t="str">
        <f t="shared" si="0"/>
        <v/>
      </c>
      <c r="KP13" s="143" t="str">
        <f t="shared" si="1"/>
        <v/>
      </c>
      <c r="KQ13" s="143" t="str">
        <f t="shared" si="2"/>
        <v/>
      </c>
      <c r="KR13" s="143" t="str">
        <f t="shared" si="3"/>
        <v/>
      </c>
      <c r="KS13" s="166" t="str">
        <f t="shared" si="4"/>
        <v/>
      </c>
      <c r="KT13" s="167"/>
      <c r="KU13" s="115"/>
      <c r="KV13" s="115"/>
      <c r="KW13" s="115"/>
      <c r="KX13" s="115"/>
    </row>
    <row r="14" spans="1:310" ht="15.75" customHeight="1" x14ac:dyDescent="0.5">
      <c r="A14" s="115"/>
      <c r="B14" s="143">
        <v>8</v>
      </c>
      <c r="C14" s="499" t="str">
        <f>IF(นักเรียน!C13="","",นักเรียน!C13)</f>
        <v/>
      </c>
      <c r="D14" s="499" t="str">
        <f>IF(นักเรียน!D13="","",นักเรียน!D13)</f>
        <v/>
      </c>
      <c r="E14" s="294" t="str">
        <f>IF(นักเรียน!E13="","",นักเรียน!E13)</f>
        <v/>
      </c>
      <c r="F14" s="143" t="str">
        <f>IF(นักเรียน!E13="","",นักเรียน!B13)</f>
        <v/>
      </c>
      <c r="G14" s="532"/>
      <c r="H14" s="529"/>
      <c r="I14" s="156"/>
      <c r="J14" s="156"/>
      <c r="K14" s="156"/>
      <c r="L14" s="157"/>
      <c r="M14" s="157"/>
      <c r="N14" s="532"/>
      <c r="O14" s="529"/>
      <c r="P14" s="156"/>
      <c r="Q14" s="156"/>
      <c r="R14" s="156"/>
      <c r="S14" s="157"/>
      <c r="T14" s="158"/>
      <c r="U14" s="532"/>
      <c r="V14" s="529"/>
      <c r="W14" s="156"/>
      <c r="X14" s="156"/>
      <c r="Y14" s="156"/>
      <c r="Z14" s="157"/>
      <c r="AA14" s="158"/>
      <c r="AB14" s="532"/>
      <c r="AC14" s="156"/>
      <c r="AD14" s="156"/>
      <c r="AE14" s="156"/>
      <c r="AF14" s="156"/>
      <c r="AG14" s="157"/>
      <c r="AH14" s="158"/>
      <c r="AI14" s="532"/>
      <c r="AJ14" s="529"/>
      <c r="AK14" s="156"/>
      <c r="AL14" s="156"/>
      <c r="AM14" s="156"/>
      <c r="AN14" s="157"/>
      <c r="AO14" s="158"/>
      <c r="AP14" s="532"/>
      <c r="AQ14" s="156"/>
      <c r="AR14" s="156"/>
      <c r="AS14" s="156"/>
      <c r="AT14" s="156"/>
      <c r="AU14" s="157"/>
      <c r="AV14" s="158"/>
      <c r="AW14" s="532"/>
      <c r="AX14" s="156"/>
      <c r="AY14" s="156"/>
      <c r="AZ14" s="156"/>
      <c r="BA14" s="156"/>
      <c r="BB14" s="157"/>
      <c r="BC14" s="157"/>
      <c r="BD14" s="532"/>
      <c r="BE14" s="156"/>
      <c r="BF14" s="156"/>
      <c r="BG14" s="156"/>
      <c r="BH14" s="156"/>
      <c r="BI14" s="157"/>
      <c r="BJ14" s="158"/>
      <c r="BK14" s="532"/>
      <c r="BL14" s="156"/>
      <c r="BM14" s="156"/>
      <c r="BN14" s="156"/>
      <c r="BO14" s="156"/>
      <c r="BP14" s="157"/>
      <c r="BQ14" s="158"/>
      <c r="BR14" s="532"/>
      <c r="BS14" s="156"/>
      <c r="BT14" s="156"/>
      <c r="BU14" s="156"/>
      <c r="BV14" s="156"/>
      <c r="BW14" s="157"/>
      <c r="BX14" s="158"/>
      <c r="BY14" s="532"/>
      <c r="BZ14" s="156"/>
      <c r="CA14" s="156"/>
      <c r="CB14" s="156"/>
      <c r="CC14" s="156"/>
      <c r="CD14" s="157"/>
      <c r="CE14" s="157"/>
      <c r="CF14" s="532"/>
      <c r="CG14" s="156"/>
      <c r="CH14" s="156"/>
      <c r="CI14" s="156"/>
      <c r="CJ14" s="156"/>
      <c r="CK14" s="157"/>
      <c r="CL14" s="158"/>
      <c r="CM14" s="532"/>
      <c r="CN14" s="156"/>
      <c r="CO14" s="156"/>
      <c r="CP14" s="156"/>
      <c r="CQ14" s="156"/>
      <c r="CR14" s="157"/>
      <c r="CS14" s="158"/>
      <c r="CT14" s="532"/>
      <c r="CU14" s="156"/>
      <c r="CV14" s="156"/>
      <c r="CW14" s="156"/>
      <c r="CX14" s="156"/>
      <c r="CY14" s="157"/>
      <c r="CZ14" s="158"/>
      <c r="DA14" s="532"/>
      <c r="DB14" s="156"/>
      <c r="DC14" s="156"/>
      <c r="DD14" s="156"/>
      <c r="DE14" s="156"/>
      <c r="DF14" s="157"/>
      <c r="DG14" s="464"/>
      <c r="DH14" s="532"/>
      <c r="DI14" s="156"/>
      <c r="DJ14" s="156"/>
      <c r="DK14" s="156"/>
      <c r="DL14" s="156"/>
      <c r="DM14" s="157"/>
      <c r="DN14" s="158"/>
      <c r="DO14" s="532"/>
      <c r="DP14" s="156"/>
      <c r="DQ14" s="156"/>
      <c r="DR14" s="156"/>
      <c r="DS14" s="156"/>
      <c r="DT14" s="157"/>
      <c r="DU14" s="158"/>
      <c r="DV14" s="532"/>
      <c r="DW14" s="156"/>
      <c r="DX14" s="156"/>
      <c r="DY14" s="156"/>
      <c r="DZ14" s="156"/>
      <c r="EA14" s="157"/>
      <c r="EB14" s="158"/>
      <c r="EC14" s="532"/>
      <c r="ED14" s="156"/>
      <c r="EE14" s="156"/>
      <c r="EF14" s="156"/>
      <c r="EG14" s="156"/>
      <c r="EH14" s="157"/>
      <c r="EI14" s="157"/>
      <c r="EJ14" s="155"/>
      <c r="EK14" s="156"/>
      <c r="EL14" s="156"/>
      <c r="EM14" s="156"/>
      <c r="EN14" s="156"/>
      <c r="EO14" s="157"/>
      <c r="EP14" s="464"/>
      <c r="EQ14" s="462"/>
      <c r="ER14" s="156"/>
      <c r="ES14" s="156"/>
      <c r="ET14" s="156"/>
      <c r="EU14" s="156"/>
      <c r="EV14" s="157"/>
      <c r="EW14" s="464"/>
      <c r="EX14" s="534"/>
      <c r="EY14" s="156"/>
      <c r="EZ14" s="156"/>
      <c r="FA14" s="156"/>
      <c r="FB14" s="156"/>
      <c r="FC14" s="157"/>
      <c r="FD14" s="158"/>
      <c r="FE14" s="534"/>
      <c r="FF14" s="156"/>
      <c r="FG14" s="156"/>
      <c r="FH14" s="156"/>
      <c r="FI14" s="156"/>
      <c r="FJ14" s="157"/>
      <c r="FK14" s="157"/>
      <c r="FL14" s="155"/>
      <c r="FM14" s="156"/>
      <c r="FN14" s="156"/>
      <c r="FO14" s="156"/>
      <c r="FP14" s="156"/>
      <c r="FQ14" s="157"/>
      <c r="FR14" s="158"/>
      <c r="FS14" s="155"/>
      <c r="FT14" s="156"/>
      <c r="FU14" s="156"/>
      <c r="FV14" s="156"/>
      <c r="FW14" s="156"/>
      <c r="FX14" s="157"/>
      <c r="FY14" s="158"/>
      <c r="FZ14" s="534"/>
      <c r="GA14" s="156"/>
      <c r="GB14" s="156"/>
      <c r="GC14" s="156"/>
      <c r="GD14" s="156"/>
      <c r="GE14" s="157"/>
      <c r="GF14" s="158"/>
      <c r="GG14" s="159"/>
      <c r="GH14" s="156"/>
      <c r="GI14" s="156"/>
      <c r="GJ14" s="156"/>
      <c r="GK14" s="156"/>
      <c r="GL14" s="157"/>
      <c r="GM14" s="464"/>
      <c r="GN14" s="462"/>
      <c r="GO14" s="156"/>
      <c r="GP14" s="156"/>
      <c r="GQ14" s="156"/>
      <c r="GR14" s="156"/>
      <c r="GS14" s="157"/>
      <c r="GT14" s="158"/>
      <c r="GU14" s="534"/>
      <c r="GV14" s="156"/>
      <c r="GW14" s="156"/>
      <c r="GX14" s="156"/>
      <c r="GY14" s="156"/>
      <c r="GZ14" s="157"/>
      <c r="HA14" s="158"/>
      <c r="HB14" s="155"/>
      <c r="HC14" s="156"/>
      <c r="HD14" s="156"/>
      <c r="HE14" s="156"/>
      <c r="HF14" s="156"/>
      <c r="HG14" s="157"/>
      <c r="HH14" s="158"/>
      <c r="HI14" s="155"/>
      <c r="HJ14" s="156"/>
      <c r="HK14" s="156"/>
      <c r="HL14" s="156"/>
      <c r="HM14" s="156"/>
      <c r="HN14" s="157"/>
      <c r="HO14" s="158"/>
      <c r="HP14" s="155"/>
      <c r="HQ14" s="156"/>
      <c r="HR14" s="156"/>
      <c r="HS14" s="156"/>
      <c r="HT14" s="156"/>
      <c r="HU14" s="157"/>
      <c r="HV14" s="158"/>
      <c r="HW14" s="155"/>
      <c r="HX14" s="156"/>
      <c r="HY14" s="156"/>
      <c r="HZ14" s="156"/>
      <c r="IA14" s="156"/>
      <c r="IB14" s="157"/>
      <c r="IC14" s="464"/>
      <c r="ID14" s="462"/>
      <c r="IE14" s="156"/>
      <c r="IF14" s="156"/>
      <c r="IG14" s="156"/>
      <c r="IH14" s="156"/>
      <c r="II14" s="157"/>
      <c r="IJ14" s="158"/>
      <c r="IK14" s="159"/>
      <c r="IL14" s="156"/>
      <c r="IM14" s="156"/>
      <c r="IN14" s="156"/>
      <c r="IO14" s="156"/>
      <c r="IP14" s="157"/>
      <c r="IQ14" s="157"/>
      <c r="IR14" s="155"/>
      <c r="IS14" s="156"/>
      <c r="IT14" s="156"/>
      <c r="IU14" s="156"/>
      <c r="IV14" s="156"/>
      <c r="IW14" s="157"/>
      <c r="IX14" s="158"/>
      <c r="IY14" s="533"/>
      <c r="IZ14" s="156"/>
      <c r="JA14" s="156"/>
      <c r="JB14" s="156"/>
      <c r="JC14" s="156"/>
      <c r="JD14" s="157"/>
      <c r="JE14" s="158"/>
      <c r="JF14" s="533"/>
      <c r="JG14" s="156"/>
      <c r="JH14" s="156"/>
      <c r="JI14" s="156"/>
      <c r="JJ14" s="156"/>
      <c r="JK14" s="157"/>
      <c r="JL14" s="158"/>
      <c r="JM14" s="533"/>
      <c r="JN14" s="458"/>
      <c r="JO14" s="458"/>
      <c r="JP14" s="458"/>
      <c r="JQ14" s="458"/>
      <c r="JR14" s="157"/>
      <c r="JS14" s="464"/>
      <c r="JT14" s="533"/>
      <c r="JU14" s="458"/>
      <c r="JV14" s="458"/>
      <c r="JW14" s="458"/>
      <c r="JX14" s="458"/>
      <c r="JY14" s="157"/>
      <c r="JZ14" s="459"/>
      <c r="KA14" s="457"/>
      <c r="KB14" s="458"/>
      <c r="KC14" s="458"/>
      <c r="KD14" s="458"/>
      <c r="KE14" s="458"/>
      <c r="KF14" s="157"/>
      <c r="KG14" s="459"/>
      <c r="KH14" s="159"/>
      <c r="KI14" s="458"/>
      <c r="KJ14" s="458"/>
      <c r="KK14" s="458"/>
      <c r="KL14" s="458"/>
      <c r="KM14" s="157"/>
      <c r="KN14" s="157"/>
      <c r="KO14" s="165" t="str">
        <f t="shared" si="0"/>
        <v/>
      </c>
      <c r="KP14" s="143" t="str">
        <f t="shared" si="1"/>
        <v/>
      </c>
      <c r="KQ14" s="143" t="str">
        <f t="shared" si="2"/>
        <v/>
      </c>
      <c r="KR14" s="143" t="str">
        <f t="shared" si="3"/>
        <v/>
      </c>
      <c r="KS14" s="166" t="str">
        <f t="shared" si="4"/>
        <v/>
      </c>
      <c r="KT14" s="167"/>
      <c r="KU14" s="115"/>
      <c r="KV14" s="115"/>
      <c r="KW14" s="115"/>
      <c r="KX14" s="115"/>
    </row>
    <row r="15" spans="1:310" ht="15.75" customHeight="1" x14ac:dyDescent="0.5">
      <c r="A15" s="115"/>
      <c r="B15" s="143">
        <v>9</v>
      </c>
      <c r="C15" s="499" t="str">
        <f>IF(นักเรียน!C14="","",นักเรียน!C14)</f>
        <v/>
      </c>
      <c r="D15" s="499" t="str">
        <f>IF(นักเรียน!D14="","",นักเรียน!D14)</f>
        <v/>
      </c>
      <c r="E15" s="294" t="str">
        <f>IF(นักเรียน!E14="","",นักเรียน!E14)</f>
        <v/>
      </c>
      <c r="F15" s="143" t="str">
        <f>IF(นักเรียน!E14="","",นักเรียน!B14)</f>
        <v/>
      </c>
      <c r="G15" s="532"/>
      <c r="H15" s="529"/>
      <c r="I15" s="156"/>
      <c r="J15" s="156"/>
      <c r="K15" s="156"/>
      <c r="L15" s="157"/>
      <c r="M15" s="157"/>
      <c r="N15" s="532"/>
      <c r="O15" s="529"/>
      <c r="P15" s="156"/>
      <c r="Q15" s="156"/>
      <c r="R15" s="156"/>
      <c r="S15" s="157"/>
      <c r="T15" s="158"/>
      <c r="U15" s="532"/>
      <c r="V15" s="529"/>
      <c r="W15" s="156"/>
      <c r="X15" s="156"/>
      <c r="Y15" s="156"/>
      <c r="Z15" s="157"/>
      <c r="AA15" s="158"/>
      <c r="AB15" s="532"/>
      <c r="AC15" s="156"/>
      <c r="AD15" s="156"/>
      <c r="AE15" s="156"/>
      <c r="AF15" s="156"/>
      <c r="AG15" s="157"/>
      <c r="AH15" s="158"/>
      <c r="AI15" s="532"/>
      <c r="AJ15" s="529"/>
      <c r="AK15" s="156"/>
      <c r="AL15" s="156"/>
      <c r="AM15" s="156"/>
      <c r="AN15" s="157"/>
      <c r="AO15" s="158"/>
      <c r="AP15" s="532"/>
      <c r="AQ15" s="156"/>
      <c r="AR15" s="156"/>
      <c r="AS15" s="156"/>
      <c r="AT15" s="156"/>
      <c r="AU15" s="157"/>
      <c r="AV15" s="158"/>
      <c r="AW15" s="532"/>
      <c r="AX15" s="156"/>
      <c r="AY15" s="156"/>
      <c r="AZ15" s="156"/>
      <c r="BA15" s="156"/>
      <c r="BB15" s="157"/>
      <c r="BC15" s="157"/>
      <c r="BD15" s="532"/>
      <c r="BE15" s="156"/>
      <c r="BF15" s="156"/>
      <c r="BG15" s="156"/>
      <c r="BH15" s="156"/>
      <c r="BI15" s="157"/>
      <c r="BJ15" s="158"/>
      <c r="BK15" s="532"/>
      <c r="BL15" s="156"/>
      <c r="BM15" s="156"/>
      <c r="BN15" s="156"/>
      <c r="BO15" s="156"/>
      <c r="BP15" s="157"/>
      <c r="BQ15" s="158"/>
      <c r="BR15" s="532"/>
      <c r="BS15" s="156"/>
      <c r="BT15" s="156"/>
      <c r="BU15" s="156"/>
      <c r="BV15" s="156"/>
      <c r="BW15" s="157"/>
      <c r="BX15" s="158"/>
      <c r="BY15" s="532"/>
      <c r="BZ15" s="156"/>
      <c r="CA15" s="156"/>
      <c r="CB15" s="156"/>
      <c r="CC15" s="156"/>
      <c r="CD15" s="157"/>
      <c r="CE15" s="157"/>
      <c r="CF15" s="532"/>
      <c r="CG15" s="156"/>
      <c r="CH15" s="156"/>
      <c r="CI15" s="156"/>
      <c r="CJ15" s="156"/>
      <c r="CK15" s="157"/>
      <c r="CL15" s="158"/>
      <c r="CM15" s="532"/>
      <c r="CN15" s="156"/>
      <c r="CO15" s="156"/>
      <c r="CP15" s="156"/>
      <c r="CQ15" s="156"/>
      <c r="CR15" s="157"/>
      <c r="CS15" s="158"/>
      <c r="CT15" s="532"/>
      <c r="CU15" s="156"/>
      <c r="CV15" s="156"/>
      <c r="CW15" s="156"/>
      <c r="CX15" s="156"/>
      <c r="CY15" s="157"/>
      <c r="CZ15" s="158"/>
      <c r="DA15" s="532"/>
      <c r="DB15" s="156"/>
      <c r="DC15" s="156"/>
      <c r="DD15" s="156"/>
      <c r="DE15" s="156"/>
      <c r="DF15" s="157"/>
      <c r="DG15" s="464"/>
      <c r="DH15" s="532"/>
      <c r="DI15" s="156"/>
      <c r="DJ15" s="156"/>
      <c r="DK15" s="156"/>
      <c r="DL15" s="156"/>
      <c r="DM15" s="157"/>
      <c r="DN15" s="158"/>
      <c r="DO15" s="532"/>
      <c r="DP15" s="156"/>
      <c r="DQ15" s="156"/>
      <c r="DR15" s="156"/>
      <c r="DS15" s="156"/>
      <c r="DT15" s="157"/>
      <c r="DU15" s="158"/>
      <c r="DV15" s="532"/>
      <c r="DW15" s="156"/>
      <c r="DX15" s="156"/>
      <c r="DY15" s="156"/>
      <c r="DZ15" s="156"/>
      <c r="EA15" s="157"/>
      <c r="EB15" s="158"/>
      <c r="EC15" s="532"/>
      <c r="ED15" s="156"/>
      <c r="EE15" s="156"/>
      <c r="EF15" s="156"/>
      <c r="EG15" s="156"/>
      <c r="EH15" s="157"/>
      <c r="EI15" s="157"/>
      <c r="EJ15" s="155"/>
      <c r="EK15" s="156"/>
      <c r="EL15" s="156"/>
      <c r="EM15" s="156"/>
      <c r="EN15" s="156"/>
      <c r="EO15" s="157"/>
      <c r="EP15" s="464"/>
      <c r="EQ15" s="462"/>
      <c r="ER15" s="156"/>
      <c r="ES15" s="156"/>
      <c r="ET15" s="156"/>
      <c r="EU15" s="156"/>
      <c r="EV15" s="157"/>
      <c r="EW15" s="464"/>
      <c r="EX15" s="534"/>
      <c r="EY15" s="156"/>
      <c r="EZ15" s="156"/>
      <c r="FA15" s="156"/>
      <c r="FB15" s="156"/>
      <c r="FC15" s="157"/>
      <c r="FD15" s="158"/>
      <c r="FE15" s="534"/>
      <c r="FF15" s="156"/>
      <c r="FG15" s="156"/>
      <c r="FH15" s="156"/>
      <c r="FI15" s="156"/>
      <c r="FJ15" s="157"/>
      <c r="FK15" s="157"/>
      <c r="FL15" s="155"/>
      <c r="FM15" s="156"/>
      <c r="FN15" s="156"/>
      <c r="FO15" s="156"/>
      <c r="FP15" s="156"/>
      <c r="FQ15" s="157"/>
      <c r="FR15" s="158"/>
      <c r="FS15" s="155"/>
      <c r="FT15" s="156"/>
      <c r="FU15" s="156"/>
      <c r="FV15" s="156"/>
      <c r="FW15" s="156"/>
      <c r="FX15" s="157"/>
      <c r="FY15" s="158"/>
      <c r="FZ15" s="534"/>
      <c r="GA15" s="156"/>
      <c r="GB15" s="156"/>
      <c r="GC15" s="156"/>
      <c r="GD15" s="156"/>
      <c r="GE15" s="157"/>
      <c r="GF15" s="158"/>
      <c r="GG15" s="159"/>
      <c r="GH15" s="156"/>
      <c r="GI15" s="156"/>
      <c r="GJ15" s="156"/>
      <c r="GK15" s="156"/>
      <c r="GL15" s="157"/>
      <c r="GM15" s="464"/>
      <c r="GN15" s="462"/>
      <c r="GO15" s="156"/>
      <c r="GP15" s="156"/>
      <c r="GQ15" s="156"/>
      <c r="GR15" s="156"/>
      <c r="GS15" s="157"/>
      <c r="GT15" s="158"/>
      <c r="GU15" s="534"/>
      <c r="GV15" s="156"/>
      <c r="GW15" s="156"/>
      <c r="GX15" s="156"/>
      <c r="GY15" s="156"/>
      <c r="GZ15" s="157"/>
      <c r="HA15" s="158"/>
      <c r="HB15" s="155"/>
      <c r="HC15" s="156"/>
      <c r="HD15" s="156"/>
      <c r="HE15" s="156"/>
      <c r="HF15" s="156"/>
      <c r="HG15" s="157"/>
      <c r="HH15" s="158"/>
      <c r="HI15" s="155"/>
      <c r="HJ15" s="156"/>
      <c r="HK15" s="156"/>
      <c r="HL15" s="156"/>
      <c r="HM15" s="156"/>
      <c r="HN15" s="157"/>
      <c r="HO15" s="158"/>
      <c r="HP15" s="155"/>
      <c r="HQ15" s="156"/>
      <c r="HR15" s="156"/>
      <c r="HS15" s="156"/>
      <c r="HT15" s="156"/>
      <c r="HU15" s="157"/>
      <c r="HV15" s="158"/>
      <c r="HW15" s="155"/>
      <c r="HX15" s="156"/>
      <c r="HY15" s="156"/>
      <c r="HZ15" s="156"/>
      <c r="IA15" s="156"/>
      <c r="IB15" s="157"/>
      <c r="IC15" s="464"/>
      <c r="ID15" s="462"/>
      <c r="IE15" s="156"/>
      <c r="IF15" s="156"/>
      <c r="IG15" s="156"/>
      <c r="IH15" s="156"/>
      <c r="II15" s="157"/>
      <c r="IJ15" s="158"/>
      <c r="IK15" s="159"/>
      <c r="IL15" s="156"/>
      <c r="IM15" s="156"/>
      <c r="IN15" s="156"/>
      <c r="IO15" s="156"/>
      <c r="IP15" s="157"/>
      <c r="IQ15" s="157"/>
      <c r="IR15" s="155"/>
      <c r="IS15" s="156"/>
      <c r="IT15" s="156"/>
      <c r="IU15" s="156"/>
      <c r="IV15" s="156"/>
      <c r="IW15" s="157"/>
      <c r="IX15" s="158"/>
      <c r="IY15" s="533"/>
      <c r="IZ15" s="156"/>
      <c r="JA15" s="156"/>
      <c r="JB15" s="156"/>
      <c r="JC15" s="156"/>
      <c r="JD15" s="157"/>
      <c r="JE15" s="158"/>
      <c r="JF15" s="533"/>
      <c r="JG15" s="156"/>
      <c r="JH15" s="156"/>
      <c r="JI15" s="156"/>
      <c r="JJ15" s="156"/>
      <c r="JK15" s="157"/>
      <c r="JL15" s="158"/>
      <c r="JM15" s="533"/>
      <c r="JN15" s="458"/>
      <c r="JO15" s="458"/>
      <c r="JP15" s="458"/>
      <c r="JQ15" s="458"/>
      <c r="JR15" s="157"/>
      <c r="JS15" s="464"/>
      <c r="JT15" s="533"/>
      <c r="JU15" s="458"/>
      <c r="JV15" s="458"/>
      <c r="JW15" s="458"/>
      <c r="JX15" s="458"/>
      <c r="JY15" s="157"/>
      <c r="JZ15" s="459"/>
      <c r="KA15" s="457"/>
      <c r="KB15" s="458"/>
      <c r="KC15" s="458"/>
      <c r="KD15" s="458"/>
      <c r="KE15" s="458"/>
      <c r="KF15" s="157"/>
      <c r="KG15" s="459"/>
      <c r="KH15" s="159"/>
      <c r="KI15" s="458"/>
      <c r="KJ15" s="458"/>
      <c r="KK15" s="458"/>
      <c r="KL15" s="458"/>
      <c r="KM15" s="157"/>
      <c r="KN15" s="157"/>
      <c r="KO15" s="165" t="str">
        <f t="shared" si="0"/>
        <v/>
      </c>
      <c r="KP15" s="143" t="str">
        <f t="shared" si="1"/>
        <v/>
      </c>
      <c r="KQ15" s="143" t="str">
        <f t="shared" si="2"/>
        <v/>
      </c>
      <c r="KR15" s="143" t="str">
        <f t="shared" si="3"/>
        <v/>
      </c>
      <c r="KS15" s="166" t="str">
        <f t="shared" si="4"/>
        <v/>
      </c>
      <c r="KT15" s="167"/>
      <c r="KU15" s="115"/>
      <c r="KV15" s="115"/>
      <c r="KW15" s="115"/>
      <c r="KX15" s="115"/>
    </row>
    <row r="16" spans="1:310" ht="15.75" customHeight="1" x14ac:dyDescent="0.5">
      <c r="A16" s="115"/>
      <c r="B16" s="143">
        <v>10</v>
      </c>
      <c r="C16" s="499" t="str">
        <f>IF(นักเรียน!C15="","",นักเรียน!C15)</f>
        <v/>
      </c>
      <c r="D16" s="499" t="str">
        <f>IF(นักเรียน!D15="","",นักเรียน!D15)</f>
        <v/>
      </c>
      <c r="E16" s="294" t="str">
        <f>IF(นักเรียน!E15="","",นักเรียน!E15)</f>
        <v/>
      </c>
      <c r="F16" s="143" t="str">
        <f>IF(นักเรียน!E15="","",นักเรียน!B15)</f>
        <v/>
      </c>
      <c r="G16" s="532"/>
      <c r="H16" s="529"/>
      <c r="I16" s="156"/>
      <c r="J16" s="156"/>
      <c r="K16" s="156"/>
      <c r="L16" s="157"/>
      <c r="M16" s="157"/>
      <c r="N16" s="532"/>
      <c r="O16" s="529"/>
      <c r="P16" s="156"/>
      <c r="Q16" s="156"/>
      <c r="R16" s="156"/>
      <c r="S16" s="157"/>
      <c r="T16" s="158"/>
      <c r="U16" s="532"/>
      <c r="V16" s="529"/>
      <c r="W16" s="156"/>
      <c r="X16" s="156"/>
      <c r="Y16" s="156"/>
      <c r="Z16" s="157"/>
      <c r="AA16" s="158"/>
      <c r="AB16" s="532"/>
      <c r="AC16" s="156"/>
      <c r="AD16" s="156"/>
      <c r="AE16" s="156"/>
      <c r="AF16" s="156"/>
      <c r="AG16" s="157"/>
      <c r="AH16" s="158"/>
      <c r="AI16" s="532"/>
      <c r="AJ16" s="529"/>
      <c r="AK16" s="156"/>
      <c r="AL16" s="156"/>
      <c r="AM16" s="156"/>
      <c r="AN16" s="157"/>
      <c r="AO16" s="158"/>
      <c r="AP16" s="532"/>
      <c r="AQ16" s="156"/>
      <c r="AR16" s="156"/>
      <c r="AS16" s="156"/>
      <c r="AT16" s="156"/>
      <c r="AU16" s="157"/>
      <c r="AV16" s="158"/>
      <c r="AW16" s="532"/>
      <c r="AX16" s="156"/>
      <c r="AY16" s="156"/>
      <c r="AZ16" s="156"/>
      <c r="BA16" s="156"/>
      <c r="BB16" s="157"/>
      <c r="BC16" s="157"/>
      <c r="BD16" s="532"/>
      <c r="BE16" s="156"/>
      <c r="BF16" s="156"/>
      <c r="BG16" s="156"/>
      <c r="BH16" s="156"/>
      <c r="BI16" s="157"/>
      <c r="BJ16" s="158"/>
      <c r="BK16" s="532"/>
      <c r="BL16" s="156"/>
      <c r="BM16" s="156"/>
      <c r="BN16" s="156"/>
      <c r="BO16" s="156"/>
      <c r="BP16" s="157"/>
      <c r="BQ16" s="158"/>
      <c r="BR16" s="532"/>
      <c r="BS16" s="156"/>
      <c r="BT16" s="156"/>
      <c r="BU16" s="156"/>
      <c r="BV16" s="156"/>
      <c r="BW16" s="157"/>
      <c r="BX16" s="158"/>
      <c r="BY16" s="532"/>
      <c r="BZ16" s="156"/>
      <c r="CA16" s="156"/>
      <c r="CB16" s="156"/>
      <c r="CC16" s="156"/>
      <c r="CD16" s="157"/>
      <c r="CE16" s="157"/>
      <c r="CF16" s="532"/>
      <c r="CG16" s="156"/>
      <c r="CH16" s="156"/>
      <c r="CI16" s="156"/>
      <c r="CJ16" s="156"/>
      <c r="CK16" s="157"/>
      <c r="CL16" s="158"/>
      <c r="CM16" s="532"/>
      <c r="CN16" s="156"/>
      <c r="CO16" s="156"/>
      <c r="CP16" s="156"/>
      <c r="CQ16" s="156"/>
      <c r="CR16" s="157"/>
      <c r="CS16" s="158"/>
      <c r="CT16" s="532"/>
      <c r="CU16" s="156"/>
      <c r="CV16" s="156"/>
      <c r="CW16" s="156"/>
      <c r="CX16" s="156"/>
      <c r="CY16" s="157"/>
      <c r="CZ16" s="158"/>
      <c r="DA16" s="532"/>
      <c r="DB16" s="156"/>
      <c r="DC16" s="156"/>
      <c r="DD16" s="156"/>
      <c r="DE16" s="156"/>
      <c r="DF16" s="157"/>
      <c r="DG16" s="464"/>
      <c r="DH16" s="532"/>
      <c r="DI16" s="156"/>
      <c r="DJ16" s="156"/>
      <c r="DK16" s="156"/>
      <c r="DL16" s="156"/>
      <c r="DM16" s="157"/>
      <c r="DN16" s="158"/>
      <c r="DO16" s="532"/>
      <c r="DP16" s="156"/>
      <c r="DQ16" s="156"/>
      <c r="DR16" s="156"/>
      <c r="DS16" s="156"/>
      <c r="DT16" s="157"/>
      <c r="DU16" s="158"/>
      <c r="DV16" s="532"/>
      <c r="DW16" s="156"/>
      <c r="DX16" s="156"/>
      <c r="DY16" s="156"/>
      <c r="DZ16" s="156"/>
      <c r="EA16" s="157"/>
      <c r="EB16" s="158"/>
      <c r="EC16" s="532"/>
      <c r="ED16" s="156"/>
      <c r="EE16" s="156"/>
      <c r="EF16" s="156"/>
      <c r="EG16" s="156"/>
      <c r="EH16" s="157"/>
      <c r="EI16" s="157"/>
      <c r="EJ16" s="155"/>
      <c r="EK16" s="156"/>
      <c r="EL16" s="156"/>
      <c r="EM16" s="156"/>
      <c r="EN16" s="156"/>
      <c r="EO16" s="157"/>
      <c r="EP16" s="464"/>
      <c r="EQ16" s="462"/>
      <c r="ER16" s="156"/>
      <c r="ES16" s="156"/>
      <c r="ET16" s="156"/>
      <c r="EU16" s="156"/>
      <c r="EV16" s="157"/>
      <c r="EW16" s="464"/>
      <c r="EX16" s="534"/>
      <c r="EY16" s="156"/>
      <c r="EZ16" s="156"/>
      <c r="FA16" s="156"/>
      <c r="FB16" s="156"/>
      <c r="FC16" s="157"/>
      <c r="FD16" s="158"/>
      <c r="FE16" s="534"/>
      <c r="FF16" s="156"/>
      <c r="FG16" s="156"/>
      <c r="FH16" s="156"/>
      <c r="FI16" s="156"/>
      <c r="FJ16" s="157"/>
      <c r="FK16" s="157"/>
      <c r="FL16" s="155"/>
      <c r="FM16" s="156"/>
      <c r="FN16" s="156"/>
      <c r="FO16" s="156"/>
      <c r="FP16" s="156"/>
      <c r="FQ16" s="157"/>
      <c r="FR16" s="158"/>
      <c r="FS16" s="155"/>
      <c r="FT16" s="156"/>
      <c r="FU16" s="156"/>
      <c r="FV16" s="156"/>
      <c r="FW16" s="156"/>
      <c r="FX16" s="157"/>
      <c r="FY16" s="158"/>
      <c r="FZ16" s="534"/>
      <c r="GA16" s="156"/>
      <c r="GB16" s="156"/>
      <c r="GC16" s="156"/>
      <c r="GD16" s="156"/>
      <c r="GE16" s="157"/>
      <c r="GF16" s="158"/>
      <c r="GG16" s="159"/>
      <c r="GH16" s="156"/>
      <c r="GI16" s="156"/>
      <c r="GJ16" s="156"/>
      <c r="GK16" s="156"/>
      <c r="GL16" s="157"/>
      <c r="GM16" s="464"/>
      <c r="GN16" s="462"/>
      <c r="GO16" s="156"/>
      <c r="GP16" s="156"/>
      <c r="GQ16" s="156"/>
      <c r="GR16" s="156"/>
      <c r="GS16" s="157"/>
      <c r="GT16" s="158"/>
      <c r="GU16" s="534"/>
      <c r="GV16" s="156"/>
      <c r="GW16" s="156"/>
      <c r="GX16" s="156"/>
      <c r="GY16" s="156"/>
      <c r="GZ16" s="157"/>
      <c r="HA16" s="158"/>
      <c r="HB16" s="155"/>
      <c r="HC16" s="156"/>
      <c r="HD16" s="156"/>
      <c r="HE16" s="156"/>
      <c r="HF16" s="156"/>
      <c r="HG16" s="157"/>
      <c r="HH16" s="158"/>
      <c r="HI16" s="155"/>
      <c r="HJ16" s="156"/>
      <c r="HK16" s="156"/>
      <c r="HL16" s="156"/>
      <c r="HM16" s="156"/>
      <c r="HN16" s="157"/>
      <c r="HO16" s="158"/>
      <c r="HP16" s="155"/>
      <c r="HQ16" s="156"/>
      <c r="HR16" s="156"/>
      <c r="HS16" s="156"/>
      <c r="HT16" s="156"/>
      <c r="HU16" s="157"/>
      <c r="HV16" s="158"/>
      <c r="HW16" s="155"/>
      <c r="HX16" s="156"/>
      <c r="HY16" s="156"/>
      <c r="HZ16" s="156"/>
      <c r="IA16" s="156"/>
      <c r="IB16" s="157"/>
      <c r="IC16" s="464"/>
      <c r="ID16" s="462"/>
      <c r="IE16" s="156"/>
      <c r="IF16" s="156"/>
      <c r="IG16" s="156"/>
      <c r="IH16" s="156"/>
      <c r="II16" s="157"/>
      <c r="IJ16" s="158"/>
      <c r="IK16" s="159"/>
      <c r="IL16" s="156"/>
      <c r="IM16" s="156"/>
      <c r="IN16" s="156"/>
      <c r="IO16" s="156"/>
      <c r="IP16" s="157"/>
      <c r="IQ16" s="157"/>
      <c r="IR16" s="155"/>
      <c r="IS16" s="156"/>
      <c r="IT16" s="156"/>
      <c r="IU16" s="156"/>
      <c r="IV16" s="156"/>
      <c r="IW16" s="157"/>
      <c r="IX16" s="158"/>
      <c r="IY16" s="533"/>
      <c r="IZ16" s="156"/>
      <c r="JA16" s="156"/>
      <c r="JB16" s="156"/>
      <c r="JC16" s="156"/>
      <c r="JD16" s="157"/>
      <c r="JE16" s="158"/>
      <c r="JF16" s="533"/>
      <c r="JG16" s="156"/>
      <c r="JH16" s="156"/>
      <c r="JI16" s="156"/>
      <c r="JJ16" s="156"/>
      <c r="JK16" s="157"/>
      <c r="JL16" s="158"/>
      <c r="JM16" s="533"/>
      <c r="JN16" s="458"/>
      <c r="JO16" s="458"/>
      <c r="JP16" s="458"/>
      <c r="JQ16" s="458"/>
      <c r="JR16" s="157"/>
      <c r="JS16" s="464"/>
      <c r="JT16" s="533"/>
      <c r="JU16" s="458"/>
      <c r="JV16" s="458"/>
      <c r="JW16" s="458"/>
      <c r="JX16" s="458"/>
      <c r="JY16" s="157"/>
      <c r="JZ16" s="459"/>
      <c r="KA16" s="457"/>
      <c r="KB16" s="458"/>
      <c r="KC16" s="458"/>
      <c r="KD16" s="458"/>
      <c r="KE16" s="458"/>
      <c r="KF16" s="157"/>
      <c r="KG16" s="459"/>
      <c r="KH16" s="159"/>
      <c r="KI16" s="458"/>
      <c r="KJ16" s="458"/>
      <c r="KK16" s="458"/>
      <c r="KL16" s="458"/>
      <c r="KM16" s="157"/>
      <c r="KN16" s="157"/>
      <c r="KO16" s="165" t="str">
        <f t="shared" si="0"/>
        <v/>
      </c>
      <c r="KP16" s="143" t="str">
        <f t="shared" si="1"/>
        <v/>
      </c>
      <c r="KQ16" s="143" t="str">
        <f t="shared" si="2"/>
        <v/>
      </c>
      <c r="KR16" s="143" t="str">
        <f t="shared" si="3"/>
        <v/>
      </c>
      <c r="KS16" s="166" t="str">
        <f t="shared" si="4"/>
        <v/>
      </c>
      <c r="KT16" s="167"/>
      <c r="KU16" s="115"/>
      <c r="KV16" s="115"/>
      <c r="KW16" s="115"/>
      <c r="KX16" s="115"/>
    </row>
    <row r="17" spans="1:310" ht="15.75" customHeight="1" x14ac:dyDescent="0.5">
      <c r="A17" s="115"/>
      <c r="B17" s="143">
        <v>11</v>
      </c>
      <c r="C17" s="499" t="str">
        <f>IF(นักเรียน!C16="","",นักเรียน!C16)</f>
        <v/>
      </c>
      <c r="D17" s="499" t="str">
        <f>IF(นักเรียน!D16="","",นักเรียน!D16)</f>
        <v/>
      </c>
      <c r="E17" s="294" t="str">
        <f>IF(นักเรียน!E16="","",นักเรียน!E16)</f>
        <v/>
      </c>
      <c r="F17" s="143" t="str">
        <f>IF(นักเรียน!E16="","",นักเรียน!B16)</f>
        <v/>
      </c>
      <c r="G17" s="532"/>
      <c r="H17" s="529"/>
      <c r="I17" s="156"/>
      <c r="J17" s="156"/>
      <c r="K17" s="156"/>
      <c r="L17" s="157"/>
      <c r="M17" s="157"/>
      <c r="N17" s="532"/>
      <c r="O17" s="529"/>
      <c r="P17" s="156"/>
      <c r="Q17" s="156"/>
      <c r="R17" s="156"/>
      <c r="S17" s="157"/>
      <c r="T17" s="158"/>
      <c r="U17" s="532"/>
      <c r="V17" s="529"/>
      <c r="W17" s="156"/>
      <c r="X17" s="156"/>
      <c r="Y17" s="156"/>
      <c r="Z17" s="157"/>
      <c r="AA17" s="158"/>
      <c r="AB17" s="532"/>
      <c r="AC17" s="156"/>
      <c r="AD17" s="156"/>
      <c r="AE17" s="156"/>
      <c r="AF17" s="156"/>
      <c r="AG17" s="157"/>
      <c r="AH17" s="158"/>
      <c r="AI17" s="532"/>
      <c r="AJ17" s="529"/>
      <c r="AK17" s="156"/>
      <c r="AL17" s="156"/>
      <c r="AM17" s="156"/>
      <c r="AN17" s="157"/>
      <c r="AO17" s="158"/>
      <c r="AP17" s="532"/>
      <c r="AQ17" s="156"/>
      <c r="AR17" s="156"/>
      <c r="AS17" s="156"/>
      <c r="AT17" s="156"/>
      <c r="AU17" s="157"/>
      <c r="AV17" s="158"/>
      <c r="AW17" s="532"/>
      <c r="AX17" s="156"/>
      <c r="AY17" s="156"/>
      <c r="AZ17" s="156"/>
      <c r="BA17" s="156"/>
      <c r="BB17" s="157"/>
      <c r="BC17" s="157"/>
      <c r="BD17" s="532"/>
      <c r="BE17" s="156"/>
      <c r="BF17" s="156"/>
      <c r="BG17" s="156"/>
      <c r="BH17" s="156"/>
      <c r="BI17" s="157"/>
      <c r="BJ17" s="158"/>
      <c r="BK17" s="532"/>
      <c r="BL17" s="156"/>
      <c r="BM17" s="156"/>
      <c r="BN17" s="156"/>
      <c r="BO17" s="156"/>
      <c r="BP17" s="157"/>
      <c r="BQ17" s="158"/>
      <c r="BR17" s="532"/>
      <c r="BS17" s="156"/>
      <c r="BT17" s="156"/>
      <c r="BU17" s="156"/>
      <c r="BV17" s="156"/>
      <c r="BW17" s="157"/>
      <c r="BX17" s="158"/>
      <c r="BY17" s="532"/>
      <c r="BZ17" s="156"/>
      <c r="CA17" s="156"/>
      <c r="CB17" s="156"/>
      <c r="CC17" s="156"/>
      <c r="CD17" s="157"/>
      <c r="CE17" s="157"/>
      <c r="CF17" s="532"/>
      <c r="CG17" s="156"/>
      <c r="CH17" s="156"/>
      <c r="CI17" s="156"/>
      <c r="CJ17" s="156"/>
      <c r="CK17" s="157"/>
      <c r="CL17" s="158"/>
      <c r="CM17" s="532"/>
      <c r="CN17" s="156"/>
      <c r="CO17" s="156"/>
      <c r="CP17" s="156"/>
      <c r="CQ17" s="156"/>
      <c r="CR17" s="157"/>
      <c r="CS17" s="158"/>
      <c r="CT17" s="532"/>
      <c r="CU17" s="156"/>
      <c r="CV17" s="156"/>
      <c r="CW17" s="156"/>
      <c r="CX17" s="156"/>
      <c r="CY17" s="157"/>
      <c r="CZ17" s="158"/>
      <c r="DA17" s="532"/>
      <c r="DB17" s="156"/>
      <c r="DC17" s="156"/>
      <c r="DD17" s="156"/>
      <c r="DE17" s="156"/>
      <c r="DF17" s="157"/>
      <c r="DG17" s="464"/>
      <c r="DH17" s="532"/>
      <c r="DI17" s="156"/>
      <c r="DJ17" s="156"/>
      <c r="DK17" s="156"/>
      <c r="DL17" s="156"/>
      <c r="DM17" s="157"/>
      <c r="DN17" s="158"/>
      <c r="DO17" s="532"/>
      <c r="DP17" s="156"/>
      <c r="DQ17" s="156"/>
      <c r="DR17" s="156"/>
      <c r="DS17" s="156"/>
      <c r="DT17" s="157"/>
      <c r="DU17" s="158"/>
      <c r="DV17" s="532"/>
      <c r="DW17" s="156"/>
      <c r="DX17" s="156"/>
      <c r="DY17" s="156"/>
      <c r="DZ17" s="156"/>
      <c r="EA17" s="157"/>
      <c r="EB17" s="158"/>
      <c r="EC17" s="532"/>
      <c r="ED17" s="156"/>
      <c r="EE17" s="156"/>
      <c r="EF17" s="156"/>
      <c r="EG17" s="156"/>
      <c r="EH17" s="157"/>
      <c r="EI17" s="157"/>
      <c r="EJ17" s="155"/>
      <c r="EK17" s="156"/>
      <c r="EL17" s="156"/>
      <c r="EM17" s="156"/>
      <c r="EN17" s="156"/>
      <c r="EO17" s="157"/>
      <c r="EP17" s="464"/>
      <c r="EQ17" s="462"/>
      <c r="ER17" s="156"/>
      <c r="ES17" s="156"/>
      <c r="ET17" s="156"/>
      <c r="EU17" s="156"/>
      <c r="EV17" s="157"/>
      <c r="EW17" s="464"/>
      <c r="EX17" s="534"/>
      <c r="EY17" s="156"/>
      <c r="EZ17" s="156"/>
      <c r="FA17" s="156"/>
      <c r="FB17" s="156"/>
      <c r="FC17" s="157"/>
      <c r="FD17" s="158"/>
      <c r="FE17" s="534"/>
      <c r="FF17" s="156"/>
      <c r="FG17" s="156"/>
      <c r="FH17" s="156"/>
      <c r="FI17" s="156"/>
      <c r="FJ17" s="157"/>
      <c r="FK17" s="157"/>
      <c r="FL17" s="155"/>
      <c r="FM17" s="156"/>
      <c r="FN17" s="156"/>
      <c r="FO17" s="156"/>
      <c r="FP17" s="156"/>
      <c r="FQ17" s="157"/>
      <c r="FR17" s="158"/>
      <c r="FS17" s="155"/>
      <c r="FT17" s="156"/>
      <c r="FU17" s="156"/>
      <c r="FV17" s="156"/>
      <c r="FW17" s="156"/>
      <c r="FX17" s="157"/>
      <c r="FY17" s="158"/>
      <c r="FZ17" s="534"/>
      <c r="GA17" s="156"/>
      <c r="GB17" s="156"/>
      <c r="GC17" s="156"/>
      <c r="GD17" s="156"/>
      <c r="GE17" s="157"/>
      <c r="GF17" s="158"/>
      <c r="GG17" s="159"/>
      <c r="GH17" s="156"/>
      <c r="GI17" s="156"/>
      <c r="GJ17" s="156"/>
      <c r="GK17" s="156"/>
      <c r="GL17" s="157"/>
      <c r="GM17" s="464"/>
      <c r="GN17" s="462"/>
      <c r="GO17" s="156"/>
      <c r="GP17" s="156"/>
      <c r="GQ17" s="156"/>
      <c r="GR17" s="156"/>
      <c r="GS17" s="157"/>
      <c r="GT17" s="158"/>
      <c r="GU17" s="534"/>
      <c r="GV17" s="156"/>
      <c r="GW17" s="156"/>
      <c r="GX17" s="156"/>
      <c r="GY17" s="156"/>
      <c r="GZ17" s="157"/>
      <c r="HA17" s="158"/>
      <c r="HB17" s="155"/>
      <c r="HC17" s="156"/>
      <c r="HD17" s="156"/>
      <c r="HE17" s="156"/>
      <c r="HF17" s="156"/>
      <c r="HG17" s="157"/>
      <c r="HH17" s="158"/>
      <c r="HI17" s="155"/>
      <c r="HJ17" s="156"/>
      <c r="HK17" s="156"/>
      <c r="HL17" s="156"/>
      <c r="HM17" s="156"/>
      <c r="HN17" s="157"/>
      <c r="HO17" s="158"/>
      <c r="HP17" s="155"/>
      <c r="HQ17" s="156"/>
      <c r="HR17" s="156"/>
      <c r="HS17" s="156"/>
      <c r="HT17" s="156"/>
      <c r="HU17" s="157"/>
      <c r="HV17" s="158"/>
      <c r="HW17" s="155"/>
      <c r="HX17" s="156"/>
      <c r="HY17" s="156"/>
      <c r="HZ17" s="156"/>
      <c r="IA17" s="156"/>
      <c r="IB17" s="157"/>
      <c r="IC17" s="464"/>
      <c r="ID17" s="462"/>
      <c r="IE17" s="156"/>
      <c r="IF17" s="156"/>
      <c r="IG17" s="156"/>
      <c r="IH17" s="156"/>
      <c r="II17" s="157"/>
      <c r="IJ17" s="158"/>
      <c r="IK17" s="159"/>
      <c r="IL17" s="156"/>
      <c r="IM17" s="156"/>
      <c r="IN17" s="156"/>
      <c r="IO17" s="156"/>
      <c r="IP17" s="157"/>
      <c r="IQ17" s="157"/>
      <c r="IR17" s="155"/>
      <c r="IS17" s="156"/>
      <c r="IT17" s="156"/>
      <c r="IU17" s="156"/>
      <c r="IV17" s="156"/>
      <c r="IW17" s="157"/>
      <c r="IX17" s="158"/>
      <c r="IY17" s="533"/>
      <c r="IZ17" s="156"/>
      <c r="JA17" s="156"/>
      <c r="JB17" s="156"/>
      <c r="JC17" s="156"/>
      <c r="JD17" s="157"/>
      <c r="JE17" s="158"/>
      <c r="JF17" s="533"/>
      <c r="JG17" s="156"/>
      <c r="JH17" s="156"/>
      <c r="JI17" s="156"/>
      <c r="JJ17" s="156"/>
      <c r="JK17" s="157"/>
      <c r="JL17" s="158"/>
      <c r="JM17" s="533"/>
      <c r="JN17" s="458"/>
      <c r="JO17" s="458"/>
      <c r="JP17" s="458"/>
      <c r="JQ17" s="458"/>
      <c r="JR17" s="157"/>
      <c r="JS17" s="464"/>
      <c r="JT17" s="533"/>
      <c r="JU17" s="458"/>
      <c r="JV17" s="458"/>
      <c r="JW17" s="458"/>
      <c r="JX17" s="458"/>
      <c r="JY17" s="157"/>
      <c r="JZ17" s="459"/>
      <c r="KA17" s="457"/>
      <c r="KB17" s="458"/>
      <c r="KC17" s="458"/>
      <c r="KD17" s="458"/>
      <c r="KE17" s="458"/>
      <c r="KF17" s="157"/>
      <c r="KG17" s="459"/>
      <c r="KH17" s="159"/>
      <c r="KI17" s="458"/>
      <c r="KJ17" s="458"/>
      <c r="KK17" s="458"/>
      <c r="KL17" s="458"/>
      <c r="KM17" s="157"/>
      <c r="KN17" s="157"/>
      <c r="KO17" s="165" t="str">
        <f t="shared" si="0"/>
        <v/>
      </c>
      <c r="KP17" s="143" t="str">
        <f t="shared" si="1"/>
        <v/>
      </c>
      <c r="KQ17" s="143" t="str">
        <f t="shared" si="2"/>
        <v/>
      </c>
      <c r="KR17" s="143" t="str">
        <f t="shared" si="3"/>
        <v/>
      </c>
      <c r="KS17" s="166" t="str">
        <f t="shared" si="4"/>
        <v/>
      </c>
      <c r="KT17" s="167"/>
      <c r="KU17" s="115"/>
      <c r="KV17" s="115"/>
      <c r="KW17" s="115"/>
      <c r="KX17" s="115"/>
    </row>
    <row r="18" spans="1:310" ht="15.75" customHeight="1" x14ac:dyDescent="0.5">
      <c r="A18" s="115"/>
      <c r="B18" s="143">
        <v>12</v>
      </c>
      <c r="C18" s="499" t="str">
        <f>IF(นักเรียน!C17="","",นักเรียน!C17)</f>
        <v/>
      </c>
      <c r="D18" s="499" t="str">
        <f>IF(นักเรียน!D17="","",นักเรียน!D17)</f>
        <v/>
      </c>
      <c r="E18" s="294" t="str">
        <f>IF(นักเรียน!E17="","",นักเรียน!E17)</f>
        <v/>
      </c>
      <c r="F18" s="143" t="str">
        <f>IF(นักเรียน!E17="","",นักเรียน!B17)</f>
        <v/>
      </c>
      <c r="G18" s="532"/>
      <c r="H18" s="529"/>
      <c r="I18" s="156"/>
      <c r="J18" s="156"/>
      <c r="K18" s="156"/>
      <c r="L18" s="157"/>
      <c r="M18" s="157"/>
      <c r="N18" s="532"/>
      <c r="O18" s="529"/>
      <c r="P18" s="156"/>
      <c r="Q18" s="156"/>
      <c r="R18" s="156"/>
      <c r="S18" s="157"/>
      <c r="T18" s="158"/>
      <c r="U18" s="532"/>
      <c r="V18" s="529"/>
      <c r="W18" s="156"/>
      <c r="X18" s="156"/>
      <c r="Y18" s="156"/>
      <c r="Z18" s="157"/>
      <c r="AA18" s="158"/>
      <c r="AB18" s="532"/>
      <c r="AC18" s="156"/>
      <c r="AD18" s="156"/>
      <c r="AE18" s="156"/>
      <c r="AF18" s="156"/>
      <c r="AG18" s="157"/>
      <c r="AH18" s="158"/>
      <c r="AI18" s="532"/>
      <c r="AJ18" s="529"/>
      <c r="AK18" s="156"/>
      <c r="AL18" s="156"/>
      <c r="AM18" s="156"/>
      <c r="AN18" s="157"/>
      <c r="AO18" s="158"/>
      <c r="AP18" s="532"/>
      <c r="AQ18" s="156"/>
      <c r="AR18" s="156"/>
      <c r="AS18" s="156"/>
      <c r="AT18" s="156"/>
      <c r="AU18" s="157"/>
      <c r="AV18" s="158"/>
      <c r="AW18" s="532"/>
      <c r="AX18" s="156"/>
      <c r="AY18" s="156"/>
      <c r="AZ18" s="156"/>
      <c r="BA18" s="156"/>
      <c r="BB18" s="157"/>
      <c r="BC18" s="157"/>
      <c r="BD18" s="532"/>
      <c r="BE18" s="156"/>
      <c r="BF18" s="156"/>
      <c r="BG18" s="156"/>
      <c r="BH18" s="156"/>
      <c r="BI18" s="157"/>
      <c r="BJ18" s="158"/>
      <c r="BK18" s="532"/>
      <c r="BL18" s="156"/>
      <c r="BM18" s="156"/>
      <c r="BN18" s="156"/>
      <c r="BO18" s="156"/>
      <c r="BP18" s="157"/>
      <c r="BQ18" s="158"/>
      <c r="BR18" s="532"/>
      <c r="BS18" s="156"/>
      <c r="BT18" s="156"/>
      <c r="BU18" s="156"/>
      <c r="BV18" s="156"/>
      <c r="BW18" s="157"/>
      <c r="BX18" s="158"/>
      <c r="BY18" s="532"/>
      <c r="BZ18" s="156"/>
      <c r="CA18" s="156"/>
      <c r="CB18" s="156"/>
      <c r="CC18" s="156"/>
      <c r="CD18" s="157"/>
      <c r="CE18" s="157"/>
      <c r="CF18" s="532"/>
      <c r="CG18" s="156"/>
      <c r="CH18" s="156"/>
      <c r="CI18" s="156"/>
      <c r="CJ18" s="156"/>
      <c r="CK18" s="157"/>
      <c r="CL18" s="158"/>
      <c r="CM18" s="532"/>
      <c r="CN18" s="156"/>
      <c r="CO18" s="156"/>
      <c r="CP18" s="156"/>
      <c r="CQ18" s="156"/>
      <c r="CR18" s="157"/>
      <c r="CS18" s="158"/>
      <c r="CT18" s="532"/>
      <c r="CU18" s="156"/>
      <c r="CV18" s="156"/>
      <c r="CW18" s="156"/>
      <c r="CX18" s="156"/>
      <c r="CY18" s="157"/>
      <c r="CZ18" s="158"/>
      <c r="DA18" s="532"/>
      <c r="DB18" s="156"/>
      <c r="DC18" s="156"/>
      <c r="DD18" s="156"/>
      <c r="DE18" s="156"/>
      <c r="DF18" s="157"/>
      <c r="DG18" s="464"/>
      <c r="DH18" s="532"/>
      <c r="DI18" s="156"/>
      <c r="DJ18" s="156"/>
      <c r="DK18" s="156"/>
      <c r="DL18" s="156"/>
      <c r="DM18" s="157"/>
      <c r="DN18" s="158"/>
      <c r="DO18" s="532"/>
      <c r="DP18" s="156"/>
      <c r="DQ18" s="156"/>
      <c r="DR18" s="156"/>
      <c r="DS18" s="156"/>
      <c r="DT18" s="157"/>
      <c r="DU18" s="158"/>
      <c r="DV18" s="532"/>
      <c r="DW18" s="156"/>
      <c r="DX18" s="156"/>
      <c r="DY18" s="156"/>
      <c r="DZ18" s="156"/>
      <c r="EA18" s="157"/>
      <c r="EB18" s="158"/>
      <c r="EC18" s="532"/>
      <c r="ED18" s="156"/>
      <c r="EE18" s="156"/>
      <c r="EF18" s="156"/>
      <c r="EG18" s="156"/>
      <c r="EH18" s="157"/>
      <c r="EI18" s="157"/>
      <c r="EJ18" s="155"/>
      <c r="EK18" s="156"/>
      <c r="EL18" s="156"/>
      <c r="EM18" s="156"/>
      <c r="EN18" s="156"/>
      <c r="EO18" s="157"/>
      <c r="EP18" s="464"/>
      <c r="EQ18" s="462"/>
      <c r="ER18" s="156"/>
      <c r="ES18" s="156"/>
      <c r="ET18" s="156"/>
      <c r="EU18" s="156"/>
      <c r="EV18" s="157"/>
      <c r="EW18" s="464"/>
      <c r="EX18" s="534"/>
      <c r="EY18" s="156"/>
      <c r="EZ18" s="156"/>
      <c r="FA18" s="156"/>
      <c r="FB18" s="156"/>
      <c r="FC18" s="157"/>
      <c r="FD18" s="158"/>
      <c r="FE18" s="534"/>
      <c r="FF18" s="156"/>
      <c r="FG18" s="156"/>
      <c r="FH18" s="156"/>
      <c r="FI18" s="156"/>
      <c r="FJ18" s="157"/>
      <c r="FK18" s="157"/>
      <c r="FL18" s="155"/>
      <c r="FM18" s="156"/>
      <c r="FN18" s="156"/>
      <c r="FO18" s="156"/>
      <c r="FP18" s="156"/>
      <c r="FQ18" s="157"/>
      <c r="FR18" s="158"/>
      <c r="FS18" s="155"/>
      <c r="FT18" s="156"/>
      <c r="FU18" s="156"/>
      <c r="FV18" s="156"/>
      <c r="FW18" s="156"/>
      <c r="FX18" s="157"/>
      <c r="FY18" s="158"/>
      <c r="FZ18" s="534"/>
      <c r="GA18" s="156"/>
      <c r="GB18" s="156"/>
      <c r="GC18" s="156"/>
      <c r="GD18" s="156"/>
      <c r="GE18" s="157"/>
      <c r="GF18" s="158"/>
      <c r="GG18" s="159"/>
      <c r="GH18" s="156"/>
      <c r="GI18" s="156"/>
      <c r="GJ18" s="156"/>
      <c r="GK18" s="156"/>
      <c r="GL18" s="157"/>
      <c r="GM18" s="464"/>
      <c r="GN18" s="462"/>
      <c r="GO18" s="156"/>
      <c r="GP18" s="156"/>
      <c r="GQ18" s="156"/>
      <c r="GR18" s="156"/>
      <c r="GS18" s="157"/>
      <c r="GT18" s="158"/>
      <c r="GU18" s="534"/>
      <c r="GV18" s="156"/>
      <c r="GW18" s="156"/>
      <c r="GX18" s="156"/>
      <c r="GY18" s="156"/>
      <c r="GZ18" s="157"/>
      <c r="HA18" s="158"/>
      <c r="HB18" s="155"/>
      <c r="HC18" s="156"/>
      <c r="HD18" s="156"/>
      <c r="HE18" s="156"/>
      <c r="HF18" s="156"/>
      <c r="HG18" s="157"/>
      <c r="HH18" s="158"/>
      <c r="HI18" s="155"/>
      <c r="HJ18" s="156"/>
      <c r="HK18" s="156"/>
      <c r="HL18" s="156"/>
      <c r="HM18" s="156"/>
      <c r="HN18" s="157"/>
      <c r="HO18" s="158"/>
      <c r="HP18" s="155"/>
      <c r="HQ18" s="156"/>
      <c r="HR18" s="156"/>
      <c r="HS18" s="156"/>
      <c r="HT18" s="156"/>
      <c r="HU18" s="157"/>
      <c r="HV18" s="158"/>
      <c r="HW18" s="155"/>
      <c r="HX18" s="156"/>
      <c r="HY18" s="156"/>
      <c r="HZ18" s="156"/>
      <c r="IA18" s="156"/>
      <c r="IB18" s="157"/>
      <c r="IC18" s="464"/>
      <c r="ID18" s="462"/>
      <c r="IE18" s="156"/>
      <c r="IF18" s="156"/>
      <c r="IG18" s="156"/>
      <c r="IH18" s="156"/>
      <c r="II18" s="157"/>
      <c r="IJ18" s="158"/>
      <c r="IK18" s="159"/>
      <c r="IL18" s="156"/>
      <c r="IM18" s="156"/>
      <c r="IN18" s="156"/>
      <c r="IO18" s="156"/>
      <c r="IP18" s="157"/>
      <c r="IQ18" s="157"/>
      <c r="IR18" s="155"/>
      <c r="IS18" s="156"/>
      <c r="IT18" s="156"/>
      <c r="IU18" s="156"/>
      <c r="IV18" s="156"/>
      <c r="IW18" s="157"/>
      <c r="IX18" s="158"/>
      <c r="IY18" s="533"/>
      <c r="IZ18" s="156"/>
      <c r="JA18" s="156"/>
      <c r="JB18" s="156"/>
      <c r="JC18" s="156"/>
      <c r="JD18" s="157"/>
      <c r="JE18" s="158"/>
      <c r="JF18" s="533"/>
      <c r="JG18" s="156"/>
      <c r="JH18" s="156"/>
      <c r="JI18" s="156"/>
      <c r="JJ18" s="156"/>
      <c r="JK18" s="157"/>
      <c r="JL18" s="158"/>
      <c r="JM18" s="533"/>
      <c r="JN18" s="458"/>
      <c r="JO18" s="458"/>
      <c r="JP18" s="458"/>
      <c r="JQ18" s="458"/>
      <c r="JR18" s="157"/>
      <c r="JS18" s="464"/>
      <c r="JT18" s="533"/>
      <c r="JU18" s="458"/>
      <c r="JV18" s="458"/>
      <c r="JW18" s="458"/>
      <c r="JX18" s="458"/>
      <c r="JY18" s="157"/>
      <c r="JZ18" s="459"/>
      <c r="KA18" s="457"/>
      <c r="KB18" s="458"/>
      <c r="KC18" s="458"/>
      <c r="KD18" s="458"/>
      <c r="KE18" s="458"/>
      <c r="KF18" s="157"/>
      <c r="KG18" s="459"/>
      <c r="KH18" s="159"/>
      <c r="KI18" s="458"/>
      <c r="KJ18" s="458"/>
      <c r="KK18" s="458"/>
      <c r="KL18" s="458"/>
      <c r="KM18" s="157"/>
      <c r="KN18" s="157"/>
      <c r="KO18" s="165" t="str">
        <f t="shared" si="0"/>
        <v/>
      </c>
      <c r="KP18" s="143" t="str">
        <f t="shared" si="1"/>
        <v/>
      </c>
      <c r="KQ18" s="143" t="str">
        <f t="shared" si="2"/>
        <v/>
      </c>
      <c r="KR18" s="143" t="str">
        <f t="shared" si="3"/>
        <v/>
      </c>
      <c r="KS18" s="166" t="str">
        <f t="shared" si="4"/>
        <v/>
      </c>
      <c r="KT18" s="167"/>
      <c r="KU18" s="115"/>
      <c r="KV18" s="115"/>
      <c r="KW18" s="115"/>
      <c r="KX18" s="115"/>
    </row>
    <row r="19" spans="1:310" ht="15.75" customHeight="1" x14ac:dyDescent="0.5">
      <c r="A19" s="115"/>
      <c r="B19" s="143">
        <v>13</v>
      </c>
      <c r="C19" s="499" t="str">
        <f>IF(นักเรียน!C18="","",นักเรียน!C18)</f>
        <v/>
      </c>
      <c r="D19" s="499" t="str">
        <f>IF(นักเรียน!D18="","",นักเรียน!D18)</f>
        <v/>
      </c>
      <c r="E19" s="294" t="str">
        <f>IF(นักเรียน!E18="","",นักเรียน!E18)</f>
        <v/>
      </c>
      <c r="F19" s="143" t="str">
        <f>IF(นักเรียน!E18="","",นักเรียน!B18)</f>
        <v/>
      </c>
      <c r="G19" s="532"/>
      <c r="H19" s="529"/>
      <c r="I19" s="156"/>
      <c r="J19" s="156"/>
      <c r="K19" s="156"/>
      <c r="L19" s="157"/>
      <c r="M19" s="157"/>
      <c r="N19" s="532"/>
      <c r="O19" s="529"/>
      <c r="P19" s="156"/>
      <c r="Q19" s="156"/>
      <c r="R19" s="156"/>
      <c r="S19" s="157"/>
      <c r="T19" s="158"/>
      <c r="U19" s="532"/>
      <c r="V19" s="529"/>
      <c r="W19" s="156"/>
      <c r="X19" s="156"/>
      <c r="Y19" s="156"/>
      <c r="Z19" s="157"/>
      <c r="AA19" s="158"/>
      <c r="AB19" s="532"/>
      <c r="AC19" s="156"/>
      <c r="AD19" s="156"/>
      <c r="AE19" s="156"/>
      <c r="AF19" s="156"/>
      <c r="AG19" s="157"/>
      <c r="AH19" s="158"/>
      <c r="AI19" s="532"/>
      <c r="AJ19" s="529"/>
      <c r="AK19" s="156"/>
      <c r="AL19" s="156"/>
      <c r="AM19" s="156"/>
      <c r="AN19" s="157"/>
      <c r="AO19" s="158"/>
      <c r="AP19" s="532"/>
      <c r="AQ19" s="156"/>
      <c r="AR19" s="156"/>
      <c r="AS19" s="156"/>
      <c r="AT19" s="156"/>
      <c r="AU19" s="157"/>
      <c r="AV19" s="158"/>
      <c r="AW19" s="532"/>
      <c r="AX19" s="156"/>
      <c r="AY19" s="156"/>
      <c r="AZ19" s="156"/>
      <c r="BA19" s="156"/>
      <c r="BB19" s="157"/>
      <c r="BC19" s="157"/>
      <c r="BD19" s="532"/>
      <c r="BE19" s="156"/>
      <c r="BF19" s="156"/>
      <c r="BG19" s="156"/>
      <c r="BH19" s="156"/>
      <c r="BI19" s="157"/>
      <c r="BJ19" s="158"/>
      <c r="BK19" s="532"/>
      <c r="BL19" s="156"/>
      <c r="BM19" s="156"/>
      <c r="BN19" s="156"/>
      <c r="BO19" s="156"/>
      <c r="BP19" s="157"/>
      <c r="BQ19" s="158"/>
      <c r="BR19" s="532"/>
      <c r="BS19" s="156"/>
      <c r="BT19" s="156"/>
      <c r="BU19" s="156"/>
      <c r="BV19" s="156"/>
      <c r="BW19" s="157"/>
      <c r="BX19" s="158"/>
      <c r="BY19" s="532"/>
      <c r="BZ19" s="156"/>
      <c r="CA19" s="156"/>
      <c r="CB19" s="156"/>
      <c r="CC19" s="156"/>
      <c r="CD19" s="157"/>
      <c r="CE19" s="157"/>
      <c r="CF19" s="532"/>
      <c r="CG19" s="156"/>
      <c r="CH19" s="156"/>
      <c r="CI19" s="156"/>
      <c r="CJ19" s="156"/>
      <c r="CK19" s="157"/>
      <c r="CL19" s="158"/>
      <c r="CM19" s="532"/>
      <c r="CN19" s="156"/>
      <c r="CO19" s="156"/>
      <c r="CP19" s="156"/>
      <c r="CQ19" s="156"/>
      <c r="CR19" s="157"/>
      <c r="CS19" s="158"/>
      <c r="CT19" s="532"/>
      <c r="CU19" s="156"/>
      <c r="CV19" s="156"/>
      <c r="CW19" s="156"/>
      <c r="CX19" s="156"/>
      <c r="CY19" s="157"/>
      <c r="CZ19" s="158"/>
      <c r="DA19" s="532"/>
      <c r="DB19" s="156"/>
      <c r="DC19" s="156"/>
      <c r="DD19" s="156"/>
      <c r="DE19" s="156"/>
      <c r="DF19" s="157"/>
      <c r="DG19" s="464"/>
      <c r="DH19" s="532"/>
      <c r="DI19" s="156"/>
      <c r="DJ19" s="156"/>
      <c r="DK19" s="156"/>
      <c r="DL19" s="156"/>
      <c r="DM19" s="157"/>
      <c r="DN19" s="158"/>
      <c r="DO19" s="532"/>
      <c r="DP19" s="156"/>
      <c r="DQ19" s="156"/>
      <c r="DR19" s="156"/>
      <c r="DS19" s="156"/>
      <c r="DT19" s="157"/>
      <c r="DU19" s="158"/>
      <c r="DV19" s="532"/>
      <c r="DW19" s="156"/>
      <c r="DX19" s="156"/>
      <c r="DY19" s="156"/>
      <c r="DZ19" s="156"/>
      <c r="EA19" s="157"/>
      <c r="EB19" s="158"/>
      <c r="EC19" s="532"/>
      <c r="ED19" s="156"/>
      <c r="EE19" s="156"/>
      <c r="EF19" s="156"/>
      <c r="EG19" s="156"/>
      <c r="EH19" s="157"/>
      <c r="EI19" s="157"/>
      <c r="EJ19" s="155"/>
      <c r="EK19" s="156"/>
      <c r="EL19" s="156"/>
      <c r="EM19" s="156"/>
      <c r="EN19" s="156"/>
      <c r="EO19" s="157"/>
      <c r="EP19" s="464"/>
      <c r="EQ19" s="462"/>
      <c r="ER19" s="156"/>
      <c r="ES19" s="156"/>
      <c r="ET19" s="156"/>
      <c r="EU19" s="156"/>
      <c r="EV19" s="157"/>
      <c r="EW19" s="464"/>
      <c r="EX19" s="534"/>
      <c r="EY19" s="156"/>
      <c r="EZ19" s="156"/>
      <c r="FA19" s="156"/>
      <c r="FB19" s="156"/>
      <c r="FC19" s="157"/>
      <c r="FD19" s="158"/>
      <c r="FE19" s="534"/>
      <c r="FF19" s="156"/>
      <c r="FG19" s="156"/>
      <c r="FH19" s="156"/>
      <c r="FI19" s="156"/>
      <c r="FJ19" s="157"/>
      <c r="FK19" s="157"/>
      <c r="FL19" s="155"/>
      <c r="FM19" s="156"/>
      <c r="FN19" s="156"/>
      <c r="FO19" s="156"/>
      <c r="FP19" s="156"/>
      <c r="FQ19" s="157"/>
      <c r="FR19" s="158"/>
      <c r="FS19" s="155"/>
      <c r="FT19" s="156"/>
      <c r="FU19" s="156"/>
      <c r="FV19" s="156"/>
      <c r="FW19" s="156"/>
      <c r="FX19" s="157"/>
      <c r="FY19" s="158"/>
      <c r="FZ19" s="534"/>
      <c r="GA19" s="156"/>
      <c r="GB19" s="156"/>
      <c r="GC19" s="156"/>
      <c r="GD19" s="156"/>
      <c r="GE19" s="157"/>
      <c r="GF19" s="158"/>
      <c r="GG19" s="159"/>
      <c r="GH19" s="156"/>
      <c r="GI19" s="156"/>
      <c r="GJ19" s="156"/>
      <c r="GK19" s="156"/>
      <c r="GL19" s="157"/>
      <c r="GM19" s="464"/>
      <c r="GN19" s="462"/>
      <c r="GO19" s="156"/>
      <c r="GP19" s="156"/>
      <c r="GQ19" s="156"/>
      <c r="GR19" s="156"/>
      <c r="GS19" s="157"/>
      <c r="GT19" s="158"/>
      <c r="GU19" s="534"/>
      <c r="GV19" s="156"/>
      <c r="GW19" s="156"/>
      <c r="GX19" s="156"/>
      <c r="GY19" s="156"/>
      <c r="GZ19" s="157"/>
      <c r="HA19" s="158"/>
      <c r="HB19" s="155"/>
      <c r="HC19" s="156"/>
      <c r="HD19" s="156"/>
      <c r="HE19" s="156"/>
      <c r="HF19" s="156"/>
      <c r="HG19" s="157"/>
      <c r="HH19" s="158"/>
      <c r="HI19" s="155"/>
      <c r="HJ19" s="156"/>
      <c r="HK19" s="156"/>
      <c r="HL19" s="156"/>
      <c r="HM19" s="156"/>
      <c r="HN19" s="157"/>
      <c r="HO19" s="158"/>
      <c r="HP19" s="155"/>
      <c r="HQ19" s="156"/>
      <c r="HR19" s="156"/>
      <c r="HS19" s="156"/>
      <c r="HT19" s="156"/>
      <c r="HU19" s="157"/>
      <c r="HV19" s="158"/>
      <c r="HW19" s="155"/>
      <c r="HX19" s="156"/>
      <c r="HY19" s="156"/>
      <c r="HZ19" s="156"/>
      <c r="IA19" s="156"/>
      <c r="IB19" s="157"/>
      <c r="IC19" s="464"/>
      <c r="ID19" s="462"/>
      <c r="IE19" s="156"/>
      <c r="IF19" s="156"/>
      <c r="IG19" s="156"/>
      <c r="IH19" s="156"/>
      <c r="II19" s="157"/>
      <c r="IJ19" s="158"/>
      <c r="IK19" s="159"/>
      <c r="IL19" s="156"/>
      <c r="IM19" s="156"/>
      <c r="IN19" s="156"/>
      <c r="IO19" s="156"/>
      <c r="IP19" s="157"/>
      <c r="IQ19" s="157"/>
      <c r="IR19" s="155"/>
      <c r="IS19" s="156"/>
      <c r="IT19" s="156"/>
      <c r="IU19" s="156"/>
      <c r="IV19" s="156"/>
      <c r="IW19" s="157"/>
      <c r="IX19" s="158"/>
      <c r="IY19" s="533"/>
      <c r="IZ19" s="156"/>
      <c r="JA19" s="156"/>
      <c r="JB19" s="156"/>
      <c r="JC19" s="156"/>
      <c r="JD19" s="157"/>
      <c r="JE19" s="158"/>
      <c r="JF19" s="533"/>
      <c r="JG19" s="156"/>
      <c r="JH19" s="156"/>
      <c r="JI19" s="156"/>
      <c r="JJ19" s="156"/>
      <c r="JK19" s="157"/>
      <c r="JL19" s="158"/>
      <c r="JM19" s="533"/>
      <c r="JN19" s="458"/>
      <c r="JO19" s="458"/>
      <c r="JP19" s="458"/>
      <c r="JQ19" s="458"/>
      <c r="JR19" s="157"/>
      <c r="JS19" s="464"/>
      <c r="JT19" s="533"/>
      <c r="JU19" s="458"/>
      <c r="JV19" s="458"/>
      <c r="JW19" s="458"/>
      <c r="JX19" s="458"/>
      <c r="JY19" s="157"/>
      <c r="JZ19" s="459"/>
      <c r="KA19" s="457"/>
      <c r="KB19" s="458"/>
      <c r="KC19" s="458"/>
      <c r="KD19" s="458"/>
      <c r="KE19" s="458"/>
      <c r="KF19" s="157"/>
      <c r="KG19" s="459"/>
      <c r="KH19" s="159"/>
      <c r="KI19" s="458"/>
      <c r="KJ19" s="458"/>
      <c r="KK19" s="458"/>
      <c r="KL19" s="458"/>
      <c r="KM19" s="157"/>
      <c r="KN19" s="157"/>
      <c r="KO19" s="165" t="str">
        <f t="shared" si="0"/>
        <v/>
      </c>
      <c r="KP19" s="143" t="str">
        <f t="shared" si="1"/>
        <v/>
      </c>
      <c r="KQ19" s="143" t="str">
        <f t="shared" si="2"/>
        <v/>
      </c>
      <c r="KR19" s="143" t="str">
        <f t="shared" si="3"/>
        <v/>
      </c>
      <c r="KS19" s="166" t="str">
        <f t="shared" si="4"/>
        <v/>
      </c>
      <c r="KT19" s="167"/>
      <c r="KU19" s="115"/>
      <c r="KV19" s="115"/>
      <c r="KW19" s="115"/>
      <c r="KX19" s="115"/>
    </row>
    <row r="20" spans="1:310" ht="15.75" customHeight="1" x14ac:dyDescent="0.5">
      <c r="A20" s="115"/>
      <c r="B20" s="143">
        <v>14</v>
      </c>
      <c r="C20" s="499" t="str">
        <f>IF(นักเรียน!C19="","",นักเรียน!C19)</f>
        <v/>
      </c>
      <c r="D20" s="499" t="str">
        <f>IF(นักเรียน!D19="","",นักเรียน!D19)</f>
        <v/>
      </c>
      <c r="E20" s="294" t="str">
        <f>IF(นักเรียน!E19="","",นักเรียน!E19)</f>
        <v/>
      </c>
      <c r="F20" s="143" t="str">
        <f>IF(นักเรียน!E19="","",นักเรียน!B19)</f>
        <v/>
      </c>
      <c r="G20" s="532"/>
      <c r="H20" s="529"/>
      <c r="I20" s="156"/>
      <c r="J20" s="156"/>
      <c r="K20" s="156"/>
      <c r="L20" s="157"/>
      <c r="M20" s="157"/>
      <c r="N20" s="532"/>
      <c r="O20" s="529"/>
      <c r="P20" s="156"/>
      <c r="Q20" s="156"/>
      <c r="R20" s="156"/>
      <c r="S20" s="157"/>
      <c r="T20" s="158"/>
      <c r="U20" s="532"/>
      <c r="V20" s="529"/>
      <c r="W20" s="156"/>
      <c r="X20" s="156"/>
      <c r="Y20" s="156"/>
      <c r="Z20" s="157"/>
      <c r="AA20" s="158"/>
      <c r="AB20" s="532"/>
      <c r="AC20" s="156"/>
      <c r="AD20" s="156"/>
      <c r="AE20" s="156"/>
      <c r="AF20" s="156"/>
      <c r="AG20" s="157"/>
      <c r="AH20" s="158"/>
      <c r="AI20" s="532"/>
      <c r="AJ20" s="529"/>
      <c r="AK20" s="156"/>
      <c r="AL20" s="156"/>
      <c r="AM20" s="156"/>
      <c r="AN20" s="157"/>
      <c r="AO20" s="158"/>
      <c r="AP20" s="532"/>
      <c r="AQ20" s="156"/>
      <c r="AR20" s="156"/>
      <c r="AS20" s="156"/>
      <c r="AT20" s="156"/>
      <c r="AU20" s="157"/>
      <c r="AV20" s="158"/>
      <c r="AW20" s="532"/>
      <c r="AX20" s="156"/>
      <c r="AY20" s="156"/>
      <c r="AZ20" s="156"/>
      <c r="BA20" s="156"/>
      <c r="BB20" s="157"/>
      <c r="BC20" s="157"/>
      <c r="BD20" s="532"/>
      <c r="BE20" s="156"/>
      <c r="BF20" s="156"/>
      <c r="BG20" s="156"/>
      <c r="BH20" s="156"/>
      <c r="BI20" s="157"/>
      <c r="BJ20" s="158"/>
      <c r="BK20" s="532"/>
      <c r="BL20" s="156"/>
      <c r="BM20" s="156"/>
      <c r="BN20" s="156"/>
      <c r="BO20" s="156"/>
      <c r="BP20" s="157"/>
      <c r="BQ20" s="158"/>
      <c r="BR20" s="532"/>
      <c r="BS20" s="156"/>
      <c r="BT20" s="156"/>
      <c r="BU20" s="156"/>
      <c r="BV20" s="156"/>
      <c r="BW20" s="157"/>
      <c r="BX20" s="158"/>
      <c r="BY20" s="532"/>
      <c r="BZ20" s="156"/>
      <c r="CA20" s="156"/>
      <c r="CB20" s="156"/>
      <c r="CC20" s="156"/>
      <c r="CD20" s="157"/>
      <c r="CE20" s="157"/>
      <c r="CF20" s="532"/>
      <c r="CG20" s="156"/>
      <c r="CH20" s="156"/>
      <c r="CI20" s="156"/>
      <c r="CJ20" s="156"/>
      <c r="CK20" s="157"/>
      <c r="CL20" s="158"/>
      <c r="CM20" s="532"/>
      <c r="CN20" s="156"/>
      <c r="CO20" s="156"/>
      <c r="CP20" s="156"/>
      <c r="CQ20" s="156"/>
      <c r="CR20" s="157"/>
      <c r="CS20" s="158"/>
      <c r="CT20" s="532"/>
      <c r="CU20" s="156"/>
      <c r="CV20" s="156"/>
      <c r="CW20" s="156"/>
      <c r="CX20" s="156"/>
      <c r="CY20" s="157"/>
      <c r="CZ20" s="158"/>
      <c r="DA20" s="532"/>
      <c r="DB20" s="156"/>
      <c r="DC20" s="156"/>
      <c r="DD20" s="156"/>
      <c r="DE20" s="156"/>
      <c r="DF20" s="157"/>
      <c r="DG20" s="464"/>
      <c r="DH20" s="532"/>
      <c r="DI20" s="156"/>
      <c r="DJ20" s="156"/>
      <c r="DK20" s="156"/>
      <c r="DL20" s="156"/>
      <c r="DM20" s="157"/>
      <c r="DN20" s="158"/>
      <c r="DO20" s="532"/>
      <c r="DP20" s="156"/>
      <c r="DQ20" s="156"/>
      <c r="DR20" s="156"/>
      <c r="DS20" s="156"/>
      <c r="DT20" s="157"/>
      <c r="DU20" s="158"/>
      <c r="DV20" s="532"/>
      <c r="DW20" s="156"/>
      <c r="DX20" s="156"/>
      <c r="DY20" s="156"/>
      <c r="DZ20" s="156"/>
      <c r="EA20" s="157"/>
      <c r="EB20" s="158"/>
      <c r="EC20" s="532"/>
      <c r="ED20" s="156"/>
      <c r="EE20" s="156"/>
      <c r="EF20" s="156"/>
      <c r="EG20" s="156"/>
      <c r="EH20" s="157"/>
      <c r="EI20" s="157"/>
      <c r="EJ20" s="155"/>
      <c r="EK20" s="156"/>
      <c r="EL20" s="156"/>
      <c r="EM20" s="156"/>
      <c r="EN20" s="156"/>
      <c r="EO20" s="157"/>
      <c r="EP20" s="464"/>
      <c r="EQ20" s="462"/>
      <c r="ER20" s="156"/>
      <c r="ES20" s="156"/>
      <c r="ET20" s="156"/>
      <c r="EU20" s="156"/>
      <c r="EV20" s="157"/>
      <c r="EW20" s="464"/>
      <c r="EX20" s="534"/>
      <c r="EY20" s="156"/>
      <c r="EZ20" s="156"/>
      <c r="FA20" s="156"/>
      <c r="FB20" s="156"/>
      <c r="FC20" s="157"/>
      <c r="FD20" s="158"/>
      <c r="FE20" s="534"/>
      <c r="FF20" s="156"/>
      <c r="FG20" s="156"/>
      <c r="FH20" s="156"/>
      <c r="FI20" s="156"/>
      <c r="FJ20" s="157"/>
      <c r="FK20" s="157"/>
      <c r="FL20" s="155"/>
      <c r="FM20" s="156"/>
      <c r="FN20" s="156"/>
      <c r="FO20" s="156"/>
      <c r="FP20" s="156"/>
      <c r="FQ20" s="157"/>
      <c r="FR20" s="158"/>
      <c r="FS20" s="155"/>
      <c r="FT20" s="156"/>
      <c r="FU20" s="156"/>
      <c r="FV20" s="156"/>
      <c r="FW20" s="156"/>
      <c r="FX20" s="157"/>
      <c r="FY20" s="158"/>
      <c r="FZ20" s="534"/>
      <c r="GA20" s="156"/>
      <c r="GB20" s="156"/>
      <c r="GC20" s="156"/>
      <c r="GD20" s="156"/>
      <c r="GE20" s="157"/>
      <c r="GF20" s="158"/>
      <c r="GG20" s="159"/>
      <c r="GH20" s="156"/>
      <c r="GI20" s="156"/>
      <c r="GJ20" s="156"/>
      <c r="GK20" s="156"/>
      <c r="GL20" s="157"/>
      <c r="GM20" s="464"/>
      <c r="GN20" s="462"/>
      <c r="GO20" s="156"/>
      <c r="GP20" s="156"/>
      <c r="GQ20" s="156"/>
      <c r="GR20" s="156"/>
      <c r="GS20" s="157"/>
      <c r="GT20" s="158"/>
      <c r="GU20" s="534"/>
      <c r="GV20" s="156"/>
      <c r="GW20" s="156"/>
      <c r="GX20" s="156"/>
      <c r="GY20" s="156"/>
      <c r="GZ20" s="157"/>
      <c r="HA20" s="158"/>
      <c r="HB20" s="155"/>
      <c r="HC20" s="156"/>
      <c r="HD20" s="156"/>
      <c r="HE20" s="156"/>
      <c r="HF20" s="156"/>
      <c r="HG20" s="157"/>
      <c r="HH20" s="158"/>
      <c r="HI20" s="155"/>
      <c r="HJ20" s="156"/>
      <c r="HK20" s="156"/>
      <c r="HL20" s="156"/>
      <c r="HM20" s="156"/>
      <c r="HN20" s="157"/>
      <c r="HO20" s="158"/>
      <c r="HP20" s="155"/>
      <c r="HQ20" s="156"/>
      <c r="HR20" s="156"/>
      <c r="HS20" s="156"/>
      <c r="HT20" s="156"/>
      <c r="HU20" s="157"/>
      <c r="HV20" s="158"/>
      <c r="HW20" s="155"/>
      <c r="HX20" s="156"/>
      <c r="HY20" s="156"/>
      <c r="HZ20" s="156"/>
      <c r="IA20" s="156"/>
      <c r="IB20" s="157"/>
      <c r="IC20" s="464"/>
      <c r="ID20" s="462"/>
      <c r="IE20" s="156"/>
      <c r="IF20" s="156"/>
      <c r="IG20" s="156"/>
      <c r="IH20" s="156"/>
      <c r="II20" s="157"/>
      <c r="IJ20" s="158"/>
      <c r="IK20" s="159"/>
      <c r="IL20" s="156"/>
      <c r="IM20" s="156"/>
      <c r="IN20" s="156"/>
      <c r="IO20" s="156"/>
      <c r="IP20" s="157"/>
      <c r="IQ20" s="157"/>
      <c r="IR20" s="155"/>
      <c r="IS20" s="156"/>
      <c r="IT20" s="156"/>
      <c r="IU20" s="156"/>
      <c r="IV20" s="156"/>
      <c r="IW20" s="157"/>
      <c r="IX20" s="158"/>
      <c r="IY20" s="533"/>
      <c r="IZ20" s="156"/>
      <c r="JA20" s="156"/>
      <c r="JB20" s="156"/>
      <c r="JC20" s="156"/>
      <c r="JD20" s="157"/>
      <c r="JE20" s="158"/>
      <c r="JF20" s="533"/>
      <c r="JG20" s="156"/>
      <c r="JH20" s="156"/>
      <c r="JI20" s="156"/>
      <c r="JJ20" s="156"/>
      <c r="JK20" s="157"/>
      <c r="JL20" s="158"/>
      <c r="JM20" s="533"/>
      <c r="JN20" s="458"/>
      <c r="JO20" s="458"/>
      <c r="JP20" s="458"/>
      <c r="JQ20" s="458"/>
      <c r="JR20" s="157"/>
      <c r="JS20" s="464"/>
      <c r="JT20" s="533"/>
      <c r="JU20" s="458"/>
      <c r="JV20" s="458"/>
      <c r="JW20" s="458"/>
      <c r="JX20" s="458"/>
      <c r="JY20" s="157"/>
      <c r="JZ20" s="459"/>
      <c r="KA20" s="457"/>
      <c r="KB20" s="458"/>
      <c r="KC20" s="458"/>
      <c r="KD20" s="458"/>
      <c r="KE20" s="458"/>
      <c r="KF20" s="157"/>
      <c r="KG20" s="459"/>
      <c r="KH20" s="159"/>
      <c r="KI20" s="458"/>
      <c r="KJ20" s="458"/>
      <c r="KK20" s="458"/>
      <c r="KL20" s="458"/>
      <c r="KM20" s="157"/>
      <c r="KN20" s="157"/>
      <c r="KO20" s="165" t="str">
        <f t="shared" si="0"/>
        <v/>
      </c>
      <c r="KP20" s="143" t="str">
        <f t="shared" si="1"/>
        <v/>
      </c>
      <c r="KQ20" s="143" t="str">
        <f t="shared" si="2"/>
        <v/>
      </c>
      <c r="KR20" s="143" t="str">
        <f t="shared" si="3"/>
        <v/>
      </c>
      <c r="KS20" s="166" t="str">
        <f t="shared" si="4"/>
        <v/>
      </c>
      <c r="KT20" s="167"/>
      <c r="KU20" s="115"/>
      <c r="KV20" s="115"/>
      <c r="KW20" s="115"/>
      <c r="KX20" s="115"/>
    </row>
    <row r="21" spans="1:310" ht="15.75" customHeight="1" x14ac:dyDescent="0.5">
      <c r="A21" s="115"/>
      <c r="B21" s="143">
        <v>15</v>
      </c>
      <c r="C21" s="499" t="str">
        <f>IF(นักเรียน!C20="","",นักเรียน!C20)</f>
        <v/>
      </c>
      <c r="D21" s="499" t="str">
        <f>IF(นักเรียน!D20="","",นักเรียน!D20)</f>
        <v/>
      </c>
      <c r="E21" s="294" t="str">
        <f>IF(นักเรียน!E20="","",นักเรียน!E20)</f>
        <v/>
      </c>
      <c r="F21" s="143" t="str">
        <f>IF(นักเรียน!E20="","",นักเรียน!B20)</f>
        <v/>
      </c>
      <c r="G21" s="532"/>
      <c r="H21" s="529"/>
      <c r="I21" s="156"/>
      <c r="J21" s="156"/>
      <c r="K21" s="156"/>
      <c r="L21" s="157"/>
      <c r="M21" s="157"/>
      <c r="N21" s="532"/>
      <c r="O21" s="529"/>
      <c r="P21" s="156"/>
      <c r="Q21" s="156"/>
      <c r="R21" s="156"/>
      <c r="S21" s="157"/>
      <c r="T21" s="158"/>
      <c r="U21" s="532"/>
      <c r="V21" s="529"/>
      <c r="W21" s="156"/>
      <c r="X21" s="156"/>
      <c r="Y21" s="156"/>
      <c r="Z21" s="157"/>
      <c r="AA21" s="158"/>
      <c r="AB21" s="532"/>
      <c r="AC21" s="156"/>
      <c r="AD21" s="156"/>
      <c r="AE21" s="156"/>
      <c r="AF21" s="156"/>
      <c r="AG21" s="157"/>
      <c r="AH21" s="158"/>
      <c r="AI21" s="532"/>
      <c r="AJ21" s="529"/>
      <c r="AK21" s="156"/>
      <c r="AL21" s="156"/>
      <c r="AM21" s="156"/>
      <c r="AN21" s="157"/>
      <c r="AO21" s="158"/>
      <c r="AP21" s="532"/>
      <c r="AQ21" s="156"/>
      <c r="AR21" s="156"/>
      <c r="AS21" s="156"/>
      <c r="AT21" s="156"/>
      <c r="AU21" s="157"/>
      <c r="AV21" s="158"/>
      <c r="AW21" s="532"/>
      <c r="AX21" s="156"/>
      <c r="AY21" s="156"/>
      <c r="AZ21" s="156"/>
      <c r="BA21" s="156"/>
      <c r="BB21" s="157"/>
      <c r="BC21" s="157"/>
      <c r="BD21" s="532"/>
      <c r="BE21" s="156"/>
      <c r="BF21" s="156"/>
      <c r="BG21" s="156"/>
      <c r="BH21" s="156"/>
      <c r="BI21" s="157"/>
      <c r="BJ21" s="158"/>
      <c r="BK21" s="532"/>
      <c r="BL21" s="156"/>
      <c r="BM21" s="156"/>
      <c r="BN21" s="156"/>
      <c r="BO21" s="156"/>
      <c r="BP21" s="157"/>
      <c r="BQ21" s="158"/>
      <c r="BR21" s="532"/>
      <c r="BS21" s="156"/>
      <c r="BT21" s="156"/>
      <c r="BU21" s="156"/>
      <c r="BV21" s="156"/>
      <c r="BW21" s="157"/>
      <c r="BX21" s="158"/>
      <c r="BY21" s="532"/>
      <c r="BZ21" s="156"/>
      <c r="CA21" s="156"/>
      <c r="CB21" s="156"/>
      <c r="CC21" s="156"/>
      <c r="CD21" s="157"/>
      <c r="CE21" s="157"/>
      <c r="CF21" s="532"/>
      <c r="CG21" s="156"/>
      <c r="CH21" s="156"/>
      <c r="CI21" s="156"/>
      <c r="CJ21" s="156"/>
      <c r="CK21" s="157"/>
      <c r="CL21" s="158"/>
      <c r="CM21" s="532"/>
      <c r="CN21" s="156"/>
      <c r="CO21" s="156"/>
      <c r="CP21" s="156"/>
      <c r="CQ21" s="156"/>
      <c r="CR21" s="157"/>
      <c r="CS21" s="158"/>
      <c r="CT21" s="532"/>
      <c r="CU21" s="156"/>
      <c r="CV21" s="156"/>
      <c r="CW21" s="156"/>
      <c r="CX21" s="156"/>
      <c r="CY21" s="157"/>
      <c r="CZ21" s="158"/>
      <c r="DA21" s="532"/>
      <c r="DB21" s="156"/>
      <c r="DC21" s="156"/>
      <c r="DD21" s="156"/>
      <c r="DE21" s="156"/>
      <c r="DF21" s="157"/>
      <c r="DG21" s="464"/>
      <c r="DH21" s="532"/>
      <c r="DI21" s="156"/>
      <c r="DJ21" s="156"/>
      <c r="DK21" s="156"/>
      <c r="DL21" s="156"/>
      <c r="DM21" s="157"/>
      <c r="DN21" s="158"/>
      <c r="DO21" s="532"/>
      <c r="DP21" s="156"/>
      <c r="DQ21" s="156"/>
      <c r="DR21" s="156"/>
      <c r="DS21" s="156"/>
      <c r="DT21" s="157"/>
      <c r="DU21" s="158"/>
      <c r="DV21" s="532"/>
      <c r="DW21" s="156"/>
      <c r="DX21" s="156"/>
      <c r="DY21" s="156"/>
      <c r="DZ21" s="156"/>
      <c r="EA21" s="157"/>
      <c r="EB21" s="158"/>
      <c r="EC21" s="532"/>
      <c r="ED21" s="156"/>
      <c r="EE21" s="156"/>
      <c r="EF21" s="156"/>
      <c r="EG21" s="156"/>
      <c r="EH21" s="157"/>
      <c r="EI21" s="157"/>
      <c r="EJ21" s="155"/>
      <c r="EK21" s="156"/>
      <c r="EL21" s="156"/>
      <c r="EM21" s="156"/>
      <c r="EN21" s="156"/>
      <c r="EO21" s="157"/>
      <c r="EP21" s="464"/>
      <c r="EQ21" s="462"/>
      <c r="ER21" s="156"/>
      <c r="ES21" s="156"/>
      <c r="ET21" s="156"/>
      <c r="EU21" s="156"/>
      <c r="EV21" s="157"/>
      <c r="EW21" s="464"/>
      <c r="EX21" s="534"/>
      <c r="EY21" s="156"/>
      <c r="EZ21" s="156"/>
      <c r="FA21" s="156"/>
      <c r="FB21" s="156"/>
      <c r="FC21" s="157"/>
      <c r="FD21" s="158"/>
      <c r="FE21" s="534"/>
      <c r="FF21" s="156"/>
      <c r="FG21" s="156"/>
      <c r="FH21" s="156"/>
      <c r="FI21" s="156"/>
      <c r="FJ21" s="157"/>
      <c r="FK21" s="157"/>
      <c r="FL21" s="155"/>
      <c r="FM21" s="156"/>
      <c r="FN21" s="156"/>
      <c r="FO21" s="156"/>
      <c r="FP21" s="156"/>
      <c r="FQ21" s="157"/>
      <c r="FR21" s="158"/>
      <c r="FS21" s="155"/>
      <c r="FT21" s="156"/>
      <c r="FU21" s="156"/>
      <c r="FV21" s="156"/>
      <c r="FW21" s="156"/>
      <c r="FX21" s="157"/>
      <c r="FY21" s="158"/>
      <c r="FZ21" s="534"/>
      <c r="GA21" s="156"/>
      <c r="GB21" s="156"/>
      <c r="GC21" s="156"/>
      <c r="GD21" s="156"/>
      <c r="GE21" s="157"/>
      <c r="GF21" s="158"/>
      <c r="GG21" s="159"/>
      <c r="GH21" s="156"/>
      <c r="GI21" s="156"/>
      <c r="GJ21" s="156"/>
      <c r="GK21" s="156"/>
      <c r="GL21" s="157"/>
      <c r="GM21" s="464"/>
      <c r="GN21" s="462"/>
      <c r="GO21" s="156"/>
      <c r="GP21" s="156"/>
      <c r="GQ21" s="156"/>
      <c r="GR21" s="156"/>
      <c r="GS21" s="157"/>
      <c r="GT21" s="158"/>
      <c r="GU21" s="534"/>
      <c r="GV21" s="156"/>
      <c r="GW21" s="156"/>
      <c r="GX21" s="156"/>
      <c r="GY21" s="156"/>
      <c r="GZ21" s="157"/>
      <c r="HA21" s="158"/>
      <c r="HB21" s="155"/>
      <c r="HC21" s="156"/>
      <c r="HD21" s="156"/>
      <c r="HE21" s="156"/>
      <c r="HF21" s="156"/>
      <c r="HG21" s="157"/>
      <c r="HH21" s="158"/>
      <c r="HI21" s="155"/>
      <c r="HJ21" s="156"/>
      <c r="HK21" s="156"/>
      <c r="HL21" s="156"/>
      <c r="HM21" s="156"/>
      <c r="HN21" s="157"/>
      <c r="HO21" s="158"/>
      <c r="HP21" s="155"/>
      <c r="HQ21" s="156"/>
      <c r="HR21" s="156"/>
      <c r="HS21" s="156"/>
      <c r="HT21" s="156"/>
      <c r="HU21" s="157"/>
      <c r="HV21" s="158"/>
      <c r="HW21" s="155"/>
      <c r="HX21" s="156"/>
      <c r="HY21" s="156"/>
      <c r="HZ21" s="156"/>
      <c r="IA21" s="156"/>
      <c r="IB21" s="157"/>
      <c r="IC21" s="464"/>
      <c r="ID21" s="462"/>
      <c r="IE21" s="156"/>
      <c r="IF21" s="156"/>
      <c r="IG21" s="156"/>
      <c r="IH21" s="156"/>
      <c r="II21" s="157"/>
      <c r="IJ21" s="158"/>
      <c r="IK21" s="159"/>
      <c r="IL21" s="156"/>
      <c r="IM21" s="156"/>
      <c r="IN21" s="156"/>
      <c r="IO21" s="156"/>
      <c r="IP21" s="157"/>
      <c r="IQ21" s="157"/>
      <c r="IR21" s="155"/>
      <c r="IS21" s="156"/>
      <c r="IT21" s="156"/>
      <c r="IU21" s="156"/>
      <c r="IV21" s="156"/>
      <c r="IW21" s="157"/>
      <c r="IX21" s="158"/>
      <c r="IY21" s="533"/>
      <c r="IZ21" s="156"/>
      <c r="JA21" s="156"/>
      <c r="JB21" s="156"/>
      <c r="JC21" s="156"/>
      <c r="JD21" s="157"/>
      <c r="JE21" s="158"/>
      <c r="JF21" s="533"/>
      <c r="JG21" s="156"/>
      <c r="JH21" s="156"/>
      <c r="JI21" s="156"/>
      <c r="JJ21" s="156"/>
      <c r="JK21" s="157"/>
      <c r="JL21" s="158"/>
      <c r="JM21" s="533"/>
      <c r="JN21" s="458"/>
      <c r="JO21" s="458"/>
      <c r="JP21" s="458"/>
      <c r="JQ21" s="458"/>
      <c r="JR21" s="157"/>
      <c r="JS21" s="464"/>
      <c r="JT21" s="533"/>
      <c r="JU21" s="458"/>
      <c r="JV21" s="458"/>
      <c r="JW21" s="458"/>
      <c r="JX21" s="458"/>
      <c r="JY21" s="157"/>
      <c r="JZ21" s="459"/>
      <c r="KA21" s="457"/>
      <c r="KB21" s="458"/>
      <c r="KC21" s="458"/>
      <c r="KD21" s="458"/>
      <c r="KE21" s="458"/>
      <c r="KF21" s="157"/>
      <c r="KG21" s="459"/>
      <c r="KH21" s="159"/>
      <c r="KI21" s="458"/>
      <c r="KJ21" s="458"/>
      <c r="KK21" s="458"/>
      <c r="KL21" s="458"/>
      <c r="KM21" s="157"/>
      <c r="KN21" s="157"/>
      <c r="KO21" s="165" t="str">
        <f t="shared" si="0"/>
        <v/>
      </c>
      <c r="KP21" s="143" t="str">
        <f t="shared" si="1"/>
        <v/>
      </c>
      <c r="KQ21" s="143" t="str">
        <f t="shared" si="2"/>
        <v/>
      </c>
      <c r="KR21" s="143" t="str">
        <f t="shared" si="3"/>
        <v/>
      </c>
      <c r="KS21" s="166" t="str">
        <f t="shared" si="4"/>
        <v/>
      </c>
      <c r="KT21" s="167"/>
      <c r="KU21" s="115"/>
      <c r="KV21" s="115"/>
      <c r="KW21" s="115"/>
      <c r="KX21" s="115"/>
    </row>
    <row r="22" spans="1:310" ht="15.75" customHeight="1" x14ac:dyDescent="0.5">
      <c r="A22" s="115"/>
      <c r="B22" s="143">
        <v>16</v>
      </c>
      <c r="C22" s="499" t="str">
        <f>IF(นักเรียน!C21="","",นักเรียน!C21)</f>
        <v/>
      </c>
      <c r="D22" s="499" t="str">
        <f>IF(นักเรียน!D21="","",นักเรียน!D21)</f>
        <v/>
      </c>
      <c r="E22" s="294" t="str">
        <f>IF(นักเรียน!E21="","",นักเรียน!E21)</f>
        <v/>
      </c>
      <c r="F22" s="143" t="str">
        <f>IF(นักเรียน!E21="","",นักเรียน!B21)</f>
        <v/>
      </c>
      <c r="G22" s="532"/>
      <c r="H22" s="529"/>
      <c r="I22" s="156"/>
      <c r="J22" s="156"/>
      <c r="K22" s="156"/>
      <c r="L22" s="157"/>
      <c r="M22" s="157"/>
      <c r="N22" s="532"/>
      <c r="O22" s="529"/>
      <c r="P22" s="156"/>
      <c r="Q22" s="156"/>
      <c r="R22" s="156"/>
      <c r="S22" s="157"/>
      <c r="T22" s="158"/>
      <c r="U22" s="532"/>
      <c r="V22" s="529"/>
      <c r="W22" s="156"/>
      <c r="X22" s="156"/>
      <c r="Y22" s="156"/>
      <c r="Z22" s="157"/>
      <c r="AA22" s="158"/>
      <c r="AB22" s="532"/>
      <c r="AC22" s="156"/>
      <c r="AD22" s="156"/>
      <c r="AE22" s="156"/>
      <c r="AF22" s="156"/>
      <c r="AG22" s="157"/>
      <c r="AH22" s="158"/>
      <c r="AI22" s="532"/>
      <c r="AJ22" s="529"/>
      <c r="AK22" s="156"/>
      <c r="AL22" s="156"/>
      <c r="AM22" s="156"/>
      <c r="AN22" s="157"/>
      <c r="AO22" s="158"/>
      <c r="AP22" s="532"/>
      <c r="AQ22" s="156"/>
      <c r="AR22" s="156"/>
      <c r="AS22" s="156"/>
      <c r="AT22" s="156"/>
      <c r="AU22" s="157"/>
      <c r="AV22" s="158"/>
      <c r="AW22" s="532"/>
      <c r="AX22" s="156"/>
      <c r="AY22" s="156"/>
      <c r="AZ22" s="156"/>
      <c r="BA22" s="156"/>
      <c r="BB22" s="157"/>
      <c r="BC22" s="157"/>
      <c r="BD22" s="532"/>
      <c r="BE22" s="156"/>
      <c r="BF22" s="156"/>
      <c r="BG22" s="156"/>
      <c r="BH22" s="156"/>
      <c r="BI22" s="157"/>
      <c r="BJ22" s="158"/>
      <c r="BK22" s="532"/>
      <c r="BL22" s="156"/>
      <c r="BM22" s="156"/>
      <c r="BN22" s="156"/>
      <c r="BO22" s="156"/>
      <c r="BP22" s="157"/>
      <c r="BQ22" s="158"/>
      <c r="BR22" s="532"/>
      <c r="BS22" s="156"/>
      <c r="BT22" s="156"/>
      <c r="BU22" s="156"/>
      <c r="BV22" s="156"/>
      <c r="BW22" s="157"/>
      <c r="BX22" s="158"/>
      <c r="BY22" s="532"/>
      <c r="BZ22" s="156"/>
      <c r="CA22" s="156"/>
      <c r="CB22" s="156"/>
      <c r="CC22" s="156"/>
      <c r="CD22" s="157"/>
      <c r="CE22" s="157"/>
      <c r="CF22" s="532"/>
      <c r="CG22" s="156"/>
      <c r="CH22" s="156"/>
      <c r="CI22" s="156"/>
      <c r="CJ22" s="156"/>
      <c r="CK22" s="157"/>
      <c r="CL22" s="158"/>
      <c r="CM22" s="532"/>
      <c r="CN22" s="156"/>
      <c r="CO22" s="156"/>
      <c r="CP22" s="156"/>
      <c r="CQ22" s="156"/>
      <c r="CR22" s="157"/>
      <c r="CS22" s="158"/>
      <c r="CT22" s="532"/>
      <c r="CU22" s="156"/>
      <c r="CV22" s="156"/>
      <c r="CW22" s="156"/>
      <c r="CX22" s="156"/>
      <c r="CY22" s="157"/>
      <c r="CZ22" s="158"/>
      <c r="DA22" s="532"/>
      <c r="DB22" s="156"/>
      <c r="DC22" s="156"/>
      <c r="DD22" s="156"/>
      <c r="DE22" s="156"/>
      <c r="DF22" s="157"/>
      <c r="DG22" s="464"/>
      <c r="DH22" s="532"/>
      <c r="DI22" s="156"/>
      <c r="DJ22" s="156"/>
      <c r="DK22" s="156"/>
      <c r="DL22" s="156"/>
      <c r="DM22" s="157"/>
      <c r="DN22" s="158"/>
      <c r="DO22" s="532"/>
      <c r="DP22" s="156"/>
      <c r="DQ22" s="156"/>
      <c r="DR22" s="156"/>
      <c r="DS22" s="156"/>
      <c r="DT22" s="157"/>
      <c r="DU22" s="158"/>
      <c r="DV22" s="532"/>
      <c r="DW22" s="156"/>
      <c r="DX22" s="156"/>
      <c r="DY22" s="156"/>
      <c r="DZ22" s="156"/>
      <c r="EA22" s="157"/>
      <c r="EB22" s="158"/>
      <c r="EC22" s="532"/>
      <c r="ED22" s="156"/>
      <c r="EE22" s="156"/>
      <c r="EF22" s="156"/>
      <c r="EG22" s="156"/>
      <c r="EH22" s="157"/>
      <c r="EI22" s="157"/>
      <c r="EJ22" s="155"/>
      <c r="EK22" s="156"/>
      <c r="EL22" s="156"/>
      <c r="EM22" s="156"/>
      <c r="EN22" s="156"/>
      <c r="EO22" s="157"/>
      <c r="EP22" s="464"/>
      <c r="EQ22" s="462"/>
      <c r="ER22" s="156"/>
      <c r="ES22" s="156"/>
      <c r="ET22" s="156"/>
      <c r="EU22" s="156"/>
      <c r="EV22" s="157"/>
      <c r="EW22" s="464"/>
      <c r="EX22" s="534"/>
      <c r="EY22" s="156"/>
      <c r="EZ22" s="156"/>
      <c r="FA22" s="156"/>
      <c r="FB22" s="156"/>
      <c r="FC22" s="157"/>
      <c r="FD22" s="158"/>
      <c r="FE22" s="534"/>
      <c r="FF22" s="156"/>
      <c r="FG22" s="156"/>
      <c r="FH22" s="156"/>
      <c r="FI22" s="156"/>
      <c r="FJ22" s="157"/>
      <c r="FK22" s="157"/>
      <c r="FL22" s="155"/>
      <c r="FM22" s="156"/>
      <c r="FN22" s="156"/>
      <c r="FO22" s="156"/>
      <c r="FP22" s="156"/>
      <c r="FQ22" s="157"/>
      <c r="FR22" s="158"/>
      <c r="FS22" s="155"/>
      <c r="FT22" s="156"/>
      <c r="FU22" s="156"/>
      <c r="FV22" s="156"/>
      <c r="FW22" s="156"/>
      <c r="FX22" s="157"/>
      <c r="FY22" s="158"/>
      <c r="FZ22" s="534"/>
      <c r="GA22" s="156"/>
      <c r="GB22" s="156"/>
      <c r="GC22" s="156"/>
      <c r="GD22" s="156"/>
      <c r="GE22" s="157"/>
      <c r="GF22" s="158"/>
      <c r="GG22" s="159"/>
      <c r="GH22" s="156"/>
      <c r="GI22" s="156"/>
      <c r="GJ22" s="156"/>
      <c r="GK22" s="156"/>
      <c r="GL22" s="157"/>
      <c r="GM22" s="464"/>
      <c r="GN22" s="462"/>
      <c r="GO22" s="156"/>
      <c r="GP22" s="156"/>
      <c r="GQ22" s="156"/>
      <c r="GR22" s="156"/>
      <c r="GS22" s="157"/>
      <c r="GT22" s="158"/>
      <c r="GU22" s="534"/>
      <c r="GV22" s="156"/>
      <c r="GW22" s="156"/>
      <c r="GX22" s="156"/>
      <c r="GY22" s="156"/>
      <c r="GZ22" s="157"/>
      <c r="HA22" s="158"/>
      <c r="HB22" s="155"/>
      <c r="HC22" s="156"/>
      <c r="HD22" s="156"/>
      <c r="HE22" s="156"/>
      <c r="HF22" s="156"/>
      <c r="HG22" s="157"/>
      <c r="HH22" s="158"/>
      <c r="HI22" s="155"/>
      <c r="HJ22" s="156"/>
      <c r="HK22" s="156"/>
      <c r="HL22" s="156"/>
      <c r="HM22" s="156"/>
      <c r="HN22" s="157"/>
      <c r="HO22" s="158"/>
      <c r="HP22" s="155"/>
      <c r="HQ22" s="156"/>
      <c r="HR22" s="156"/>
      <c r="HS22" s="156"/>
      <c r="HT22" s="156"/>
      <c r="HU22" s="157"/>
      <c r="HV22" s="158"/>
      <c r="HW22" s="155"/>
      <c r="HX22" s="156"/>
      <c r="HY22" s="156"/>
      <c r="HZ22" s="156"/>
      <c r="IA22" s="156"/>
      <c r="IB22" s="157"/>
      <c r="IC22" s="464"/>
      <c r="ID22" s="462"/>
      <c r="IE22" s="156"/>
      <c r="IF22" s="156"/>
      <c r="IG22" s="156"/>
      <c r="IH22" s="156"/>
      <c r="II22" s="157"/>
      <c r="IJ22" s="158"/>
      <c r="IK22" s="159"/>
      <c r="IL22" s="156"/>
      <c r="IM22" s="156"/>
      <c r="IN22" s="156"/>
      <c r="IO22" s="156"/>
      <c r="IP22" s="157"/>
      <c r="IQ22" s="157"/>
      <c r="IR22" s="155"/>
      <c r="IS22" s="156"/>
      <c r="IT22" s="156"/>
      <c r="IU22" s="156"/>
      <c r="IV22" s="156"/>
      <c r="IW22" s="157"/>
      <c r="IX22" s="158"/>
      <c r="IY22" s="533"/>
      <c r="IZ22" s="156"/>
      <c r="JA22" s="156"/>
      <c r="JB22" s="156"/>
      <c r="JC22" s="156"/>
      <c r="JD22" s="157"/>
      <c r="JE22" s="158"/>
      <c r="JF22" s="533"/>
      <c r="JG22" s="156"/>
      <c r="JH22" s="156"/>
      <c r="JI22" s="156"/>
      <c r="JJ22" s="156"/>
      <c r="JK22" s="157"/>
      <c r="JL22" s="158"/>
      <c r="JM22" s="533"/>
      <c r="JN22" s="458"/>
      <c r="JO22" s="458"/>
      <c r="JP22" s="458"/>
      <c r="JQ22" s="458"/>
      <c r="JR22" s="157"/>
      <c r="JS22" s="464"/>
      <c r="JT22" s="533"/>
      <c r="JU22" s="458"/>
      <c r="JV22" s="458"/>
      <c r="JW22" s="458"/>
      <c r="JX22" s="458"/>
      <c r="JY22" s="157"/>
      <c r="JZ22" s="459"/>
      <c r="KA22" s="457"/>
      <c r="KB22" s="458"/>
      <c r="KC22" s="458"/>
      <c r="KD22" s="458"/>
      <c r="KE22" s="458"/>
      <c r="KF22" s="157"/>
      <c r="KG22" s="459"/>
      <c r="KH22" s="159"/>
      <c r="KI22" s="458"/>
      <c r="KJ22" s="458"/>
      <c r="KK22" s="458"/>
      <c r="KL22" s="458"/>
      <c r="KM22" s="157"/>
      <c r="KN22" s="157"/>
      <c r="KO22" s="165" t="str">
        <f t="shared" si="0"/>
        <v/>
      </c>
      <c r="KP22" s="143" t="str">
        <f t="shared" si="1"/>
        <v/>
      </c>
      <c r="KQ22" s="143" t="str">
        <f t="shared" si="2"/>
        <v/>
      </c>
      <c r="KR22" s="143" t="str">
        <f t="shared" si="3"/>
        <v/>
      </c>
      <c r="KS22" s="166" t="str">
        <f t="shared" si="4"/>
        <v/>
      </c>
      <c r="KT22" s="167"/>
      <c r="KU22" s="115"/>
      <c r="KV22" s="115"/>
      <c r="KW22" s="115"/>
      <c r="KX22" s="115"/>
    </row>
    <row r="23" spans="1:310" ht="15.75" customHeight="1" x14ac:dyDescent="0.5">
      <c r="A23" s="115"/>
      <c r="B23" s="143">
        <v>17</v>
      </c>
      <c r="C23" s="499" t="str">
        <f>IF(นักเรียน!C22="","",นักเรียน!C22)</f>
        <v/>
      </c>
      <c r="D23" s="499" t="str">
        <f>IF(นักเรียน!D22="","",นักเรียน!D22)</f>
        <v/>
      </c>
      <c r="E23" s="294" t="str">
        <f>IF(นักเรียน!E22="","",นักเรียน!E22)</f>
        <v/>
      </c>
      <c r="F23" s="143" t="str">
        <f>IF(นักเรียน!E22="","",นักเรียน!B22)</f>
        <v/>
      </c>
      <c r="G23" s="532"/>
      <c r="H23" s="529"/>
      <c r="I23" s="156"/>
      <c r="J23" s="156"/>
      <c r="K23" s="156"/>
      <c r="L23" s="157"/>
      <c r="M23" s="157"/>
      <c r="N23" s="532"/>
      <c r="O23" s="529"/>
      <c r="P23" s="156"/>
      <c r="Q23" s="156"/>
      <c r="R23" s="156"/>
      <c r="S23" s="157"/>
      <c r="T23" s="158"/>
      <c r="U23" s="532"/>
      <c r="V23" s="529"/>
      <c r="W23" s="156"/>
      <c r="X23" s="156"/>
      <c r="Y23" s="156"/>
      <c r="Z23" s="157"/>
      <c r="AA23" s="158"/>
      <c r="AB23" s="532"/>
      <c r="AC23" s="156"/>
      <c r="AD23" s="156"/>
      <c r="AE23" s="156"/>
      <c r="AF23" s="156"/>
      <c r="AG23" s="157"/>
      <c r="AH23" s="158"/>
      <c r="AI23" s="532"/>
      <c r="AJ23" s="529"/>
      <c r="AK23" s="156"/>
      <c r="AL23" s="156"/>
      <c r="AM23" s="156"/>
      <c r="AN23" s="157"/>
      <c r="AO23" s="158"/>
      <c r="AP23" s="532"/>
      <c r="AQ23" s="156"/>
      <c r="AR23" s="156"/>
      <c r="AS23" s="156"/>
      <c r="AT23" s="156"/>
      <c r="AU23" s="157"/>
      <c r="AV23" s="158"/>
      <c r="AW23" s="532"/>
      <c r="AX23" s="156"/>
      <c r="AY23" s="156"/>
      <c r="AZ23" s="156"/>
      <c r="BA23" s="156"/>
      <c r="BB23" s="157"/>
      <c r="BC23" s="157"/>
      <c r="BD23" s="532"/>
      <c r="BE23" s="156"/>
      <c r="BF23" s="156"/>
      <c r="BG23" s="156"/>
      <c r="BH23" s="156"/>
      <c r="BI23" s="157"/>
      <c r="BJ23" s="158"/>
      <c r="BK23" s="532"/>
      <c r="BL23" s="156"/>
      <c r="BM23" s="156"/>
      <c r="BN23" s="156"/>
      <c r="BO23" s="156"/>
      <c r="BP23" s="157"/>
      <c r="BQ23" s="158"/>
      <c r="BR23" s="532"/>
      <c r="BS23" s="156"/>
      <c r="BT23" s="156"/>
      <c r="BU23" s="156"/>
      <c r="BV23" s="156"/>
      <c r="BW23" s="157"/>
      <c r="BX23" s="158"/>
      <c r="BY23" s="532"/>
      <c r="BZ23" s="156"/>
      <c r="CA23" s="156"/>
      <c r="CB23" s="156"/>
      <c r="CC23" s="156"/>
      <c r="CD23" s="157"/>
      <c r="CE23" s="157"/>
      <c r="CF23" s="532"/>
      <c r="CG23" s="156"/>
      <c r="CH23" s="156"/>
      <c r="CI23" s="156"/>
      <c r="CJ23" s="156"/>
      <c r="CK23" s="157"/>
      <c r="CL23" s="158"/>
      <c r="CM23" s="532"/>
      <c r="CN23" s="156"/>
      <c r="CO23" s="156"/>
      <c r="CP23" s="156"/>
      <c r="CQ23" s="156"/>
      <c r="CR23" s="157"/>
      <c r="CS23" s="158"/>
      <c r="CT23" s="532"/>
      <c r="CU23" s="156"/>
      <c r="CV23" s="156"/>
      <c r="CW23" s="156"/>
      <c r="CX23" s="156"/>
      <c r="CY23" s="157"/>
      <c r="CZ23" s="158"/>
      <c r="DA23" s="532"/>
      <c r="DB23" s="156"/>
      <c r="DC23" s="156"/>
      <c r="DD23" s="156"/>
      <c r="DE23" s="156"/>
      <c r="DF23" s="157"/>
      <c r="DG23" s="464"/>
      <c r="DH23" s="532"/>
      <c r="DI23" s="156"/>
      <c r="DJ23" s="156"/>
      <c r="DK23" s="156"/>
      <c r="DL23" s="156"/>
      <c r="DM23" s="157"/>
      <c r="DN23" s="158"/>
      <c r="DO23" s="532"/>
      <c r="DP23" s="156"/>
      <c r="DQ23" s="156"/>
      <c r="DR23" s="156"/>
      <c r="DS23" s="156"/>
      <c r="DT23" s="157"/>
      <c r="DU23" s="158"/>
      <c r="DV23" s="532"/>
      <c r="DW23" s="156"/>
      <c r="DX23" s="156"/>
      <c r="DY23" s="156"/>
      <c r="DZ23" s="156"/>
      <c r="EA23" s="157"/>
      <c r="EB23" s="158"/>
      <c r="EC23" s="532"/>
      <c r="ED23" s="156"/>
      <c r="EE23" s="156"/>
      <c r="EF23" s="156"/>
      <c r="EG23" s="156"/>
      <c r="EH23" s="157"/>
      <c r="EI23" s="157"/>
      <c r="EJ23" s="155"/>
      <c r="EK23" s="156"/>
      <c r="EL23" s="156"/>
      <c r="EM23" s="156"/>
      <c r="EN23" s="156"/>
      <c r="EO23" s="157"/>
      <c r="EP23" s="464"/>
      <c r="EQ23" s="462"/>
      <c r="ER23" s="156"/>
      <c r="ES23" s="156"/>
      <c r="ET23" s="156"/>
      <c r="EU23" s="156"/>
      <c r="EV23" s="157"/>
      <c r="EW23" s="464"/>
      <c r="EX23" s="534"/>
      <c r="EY23" s="156"/>
      <c r="EZ23" s="156"/>
      <c r="FA23" s="156"/>
      <c r="FB23" s="156"/>
      <c r="FC23" s="157"/>
      <c r="FD23" s="158"/>
      <c r="FE23" s="534"/>
      <c r="FF23" s="156"/>
      <c r="FG23" s="156"/>
      <c r="FH23" s="156"/>
      <c r="FI23" s="156"/>
      <c r="FJ23" s="157"/>
      <c r="FK23" s="157"/>
      <c r="FL23" s="155"/>
      <c r="FM23" s="156"/>
      <c r="FN23" s="156"/>
      <c r="FO23" s="156"/>
      <c r="FP23" s="156"/>
      <c r="FQ23" s="157"/>
      <c r="FR23" s="158"/>
      <c r="FS23" s="155"/>
      <c r="FT23" s="156"/>
      <c r="FU23" s="156"/>
      <c r="FV23" s="156"/>
      <c r="FW23" s="156"/>
      <c r="FX23" s="157"/>
      <c r="FY23" s="158"/>
      <c r="FZ23" s="534"/>
      <c r="GA23" s="156"/>
      <c r="GB23" s="156"/>
      <c r="GC23" s="156"/>
      <c r="GD23" s="156"/>
      <c r="GE23" s="157"/>
      <c r="GF23" s="158"/>
      <c r="GG23" s="159"/>
      <c r="GH23" s="156"/>
      <c r="GI23" s="156"/>
      <c r="GJ23" s="156"/>
      <c r="GK23" s="156"/>
      <c r="GL23" s="157"/>
      <c r="GM23" s="464"/>
      <c r="GN23" s="462"/>
      <c r="GO23" s="156"/>
      <c r="GP23" s="156"/>
      <c r="GQ23" s="156"/>
      <c r="GR23" s="156"/>
      <c r="GS23" s="157"/>
      <c r="GT23" s="158"/>
      <c r="GU23" s="534"/>
      <c r="GV23" s="156"/>
      <c r="GW23" s="156"/>
      <c r="GX23" s="156"/>
      <c r="GY23" s="156"/>
      <c r="GZ23" s="157"/>
      <c r="HA23" s="158"/>
      <c r="HB23" s="155"/>
      <c r="HC23" s="156"/>
      <c r="HD23" s="156"/>
      <c r="HE23" s="156"/>
      <c r="HF23" s="156"/>
      <c r="HG23" s="157"/>
      <c r="HH23" s="158"/>
      <c r="HI23" s="155"/>
      <c r="HJ23" s="156"/>
      <c r="HK23" s="156"/>
      <c r="HL23" s="156"/>
      <c r="HM23" s="156"/>
      <c r="HN23" s="157"/>
      <c r="HO23" s="158"/>
      <c r="HP23" s="155"/>
      <c r="HQ23" s="156"/>
      <c r="HR23" s="156"/>
      <c r="HS23" s="156"/>
      <c r="HT23" s="156"/>
      <c r="HU23" s="157"/>
      <c r="HV23" s="158"/>
      <c r="HW23" s="155"/>
      <c r="HX23" s="156"/>
      <c r="HY23" s="156"/>
      <c r="HZ23" s="156"/>
      <c r="IA23" s="156"/>
      <c r="IB23" s="157"/>
      <c r="IC23" s="464"/>
      <c r="ID23" s="462"/>
      <c r="IE23" s="156"/>
      <c r="IF23" s="156"/>
      <c r="IG23" s="156"/>
      <c r="IH23" s="156"/>
      <c r="II23" s="157"/>
      <c r="IJ23" s="158"/>
      <c r="IK23" s="159"/>
      <c r="IL23" s="156"/>
      <c r="IM23" s="156"/>
      <c r="IN23" s="156"/>
      <c r="IO23" s="156"/>
      <c r="IP23" s="157"/>
      <c r="IQ23" s="157"/>
      <c r="IR23" s="155"/>
      <c r="IS23" s="156"/>
      <c r="IT23" s="156"/>
      <c r="IU23" s="156"/>
      <c r="IV23" s="156"/>
      <c r="IW23" s="157"/>
      <c r="IX23" s="158"/>
      <c r="IY23" s="533"/>
      <c r="IZ23" s="156"/>
      <c r="JA23" s="156"/>
      <c r="JB23" s="156"/>
      <c r="JC23" s="156"/>
      <c r="JD23" s="157"/>
      <c r="JE23" s="158"/>
      <c r="JF23" s="533"/>
      <c r="JG23" s="156"/>
      <c r="JH23" s="156"/>
      <c r="JI23" s="156"/>
      <c r="JJ23" s="156"/>
      <c r="JK23" s="157"/>
      <c r="JL23" s="158"/>
      <c r="JM23" s="533"/>
      <c r="JN23" s="458"/>
      <c r="JO23" s="458"/>
      <c r="JP23" s="458"/>
      <c r="JQ23" s="458"/>
      <c r="JR23" s="157"/>
      <c r="JS23" s="464"/>
      <c r="JT23" s="533"/>
      <c r="JU23" s="458"/>
      <c r="JV23" s="458"/>
      <c r="JW23" s="458"/>
      <c r="JX23" s="458"/>
      <c r="JY23" s="157"/>
      <c r="JZ23" s="459"/>
      <c r="KA23" s="457"/>
      <c r="KB23" s="458"/>
      <c r="KC23" s="458"/>
      <c r="KD23" s="458"/>
      <c r="KE23" s="458"/>
      <c r="KF23" s="157"/>
      <c r="KG23" s="459"/>
      <c r="KH23" s="159"/>
      <c r="KI23" s="458"/>
      <c r="KJ23" s="458"/>
      <c r="KK23" s="458"/>
      <c r="KL23" s="458"/>
      <c r="KM23" s="157"/>
      <c r="KN23" s="157"/>
      <c r="KO23" s="165" t="str">
        <f t="shared" si="0"/>
        <v/>
      </c>
      <c r="KP23" s="143" t="str">
        <f t="shared" si="1"/>
        <v/>
      </c>
      <c r="KQ23" s="143" t="str">
        <f t="shared" si="2"/>
        <v/>
      </c>
      <c r="KR23" s="143" t="str">
        <f t="shared" si="3"/>
        <v/>
      </c>
      <c r="KS23" s="166" t="str">
        <f t="shared" si="4"/>
        <v/>
      </c>
      <c r="KT23" s="167"/>
      <c r="KU23" s="115"/>
      <c r="KV23" s="115"/>
      <c r="KW23" s="115"/>
      <c r="KX23" s="115"/>
    </row>
    <row r="24" spans="1:310" ht="15.75" customHeight="1" x14ac:dyDescent="0.5">
      <c r="A24" s="115"/>
      <c r="B24" s="143">
        <v>18</v>
      </c>
      <c r="C24" s="499" t="str">
        <f>IF(นักเรียน!C23="","",นักเรียน!C23)</f>
        <v/>
      </c>
      <c r="D24" s="499" t="str">
        <f>IF(นักเรียน!D23="","",นักเรียน!D23)</f>
        <v/>
      </c>
      <c r="E24" s="294" t="str">
        <f>IF(นักเรียน!E23="","",นักเรียน!E23)</f>
        <v/>
      </c>
      <c r="F24" s="143" t="str">
        <f>IF(นักเรียน!E23="","",นักเรียน!B23)</f>
        <v/>
      </c>
      <c r="G24" s="155"/>
      <c r="H24" s="529"/>
      <c r="I24" s="156"/>
      <c r="J24" s="156"/>
      <c r="K24" s="156"/>
      <c r="L24" s="157"/>
      <c r="M24" s="157"/>
      <c r="N24" s="155"/>
      <c r="O24" s="529"/>
      <c r="P24" s="156"/>
      <c r="Q24" s="156"/>
      <c r="R24" s="156"/>
      <c r="S24" s="157"/>
      <c r="T24" s="158"/>
      <c r="U24" s="155"/>
      <c r="V24" s="529"/>
      <c r="W24" s="156"/>
      <c r="X24" s="156"/>
      <c r="Y24" s="156"/>
      <c r="Z24" s="157"/>
      <c r="AA24" s="158"/>
      <c r="AB24" s="155"/>
      <c r="AC24" s="156"/>
      <c r="AD24" s="156"/>
      <c r="AE24" s="156"/>
      <c r="AF24" s="156"/>
      <c r="AG24" s="157"/>
      <c r="AH24" s="158"/>
      <c r="AI24" s="155"/>
      <c r="AJ24" s="529"/>
      <c r="AK24" s="156"/>
      <c r="AL24" s="156"/>
      <c r="AM24" s="156"/>
      <c r="AN24" s="157"/>
      <c r="AO24" s="158"/>
      <c r="AP24" s="155"/>
      <c r="AQ24" s="156"/>
      <c r="AR24" s="156"/>
      <c r="AS24" s="156"/>
      <c r="AT24" s="156"/>
      <c r="AU24" s="157"/>
      <c r="AV24" s="158"/>
      <c r="AW24" s="159"/>
      <c r="AX24" s="156"/>
      <c r="AY24" s="156"/>
      <c r="AZ24" s="156"/>
      <c r="BA24" s="156"/>
      <c r="BB24" s="157"/>
      <c r="BC24" s="157"/>
      <c r="BD24" s="155"/>
      <c r="BE24" s="156"/>
      <c r="BF24" s="156"/>
      <c r="BG24" s="156"/>
      <c r="BH24" s="156"/>
      <c r="BI24" s="157"/>
      <c r="BJ24" s="158"/>
      <c r="BK24" s="155"/>
      <c r="BL24" s="156"/>
      <c r="BM24" s="156"/>
      <c r="BN24" s="156"/>
      <c r="BO24" s="156"/>
      <c r="BP24" s="157"/>
      <c r="BQ24" s="158"/>
      <c r="BR24" s="155"/>
      <c r="BS24" s="156"/>
      <c r="BT24" s="156"/>
      <c r="BU24" s="156"/>
      <c r="BV24" s="156"/>
      <c r="BW24" s="157"/>
      <c r="BX24" s="158"/>
      <c r="BY24" s="159"/>
      <c r="BZ24" s="156"/>
      <c r="CA24" s="156"/>
      <c r="CB24" s="156"/>
      <c r="CC24" s="156"/>
      <c r="CD24" s="157"/>
      <c r="CE24" s="157"/>
      <c r="CF24" s="155"/>
      <c r="CG24" s="156"/>
      <c r="CH24" s="156"/>
      <c r="CI24" s="156"/>
      <c r="CJ24" s="156"/>
      <c r="CK24" s="157"/>
      <c r="CL24" s="158"/>
      <c r="CM24" s="155"/>
      <c r="CN24" s="156"/>
      <c r="CO24" s="156"/>
      <c r="CP24" s="156"/>
      <c r="CQ24" s="156"/>
      <c r="CR24" s="157"/>
      <c r="CS24" s="158"/>
      <c r="CT24" s="155"/>
      <c r="CU24" s="156"/>
      <c r="CV24" s="156"/>
      <c r="CW24" s="156"/>
      <c r="CX24" s="156"/>
      <c r="CY24" s="157"/>
      <c r="CZ24" s="158"/>
      <c r="DA24" s="159"/>
      <c r="DB24" s="156"/>
      <c r="DC24" s="156"/>
      <c r="DD24" s="156"/>
      <c r="DE24" s="156"/>
      <c r="DF24" s="157"/>
      <c r="DG24" s="464"/>
      <c r="DH24" s="462"/>
      <c r="DI24" s="156"/>
      <c r="DJ24" s="156"/>
      <c r="DK24" s="156"/>
      <c r="DL24" s="156"/>
      <c r="DM24" s="157"/>
      <c r="DN24" s="158"/>
      <c r="DO24" s="155"/>
      <c r="DP24" s="156"/>
      <c r="DQ24" s="156"/>
      <c r="DR24" s="156"/>
      <c r="DS24" s="156"/>
      <c r="DT24" s="157"/>
      <c r="DU24" s="158"/>
      <c r="DV24" s="155"/>
      <c r="DW24" s="156"/>
      <c r="DX24" s="156"/>
      <c r="DY24" s="156"/>
      <c r="DZ24" s="156"/>
      <c r="EA24" s="157"/>
      <c r="EB24" s="158"/>
      <c r="EC24" s="159"/>
      <c r="ED24" s="156"/>
      <c r="EE24" s="156"/>
      <c r="EF24" s="156"/>
      <c r="EG24" s="156"/>
      <c r="EH24" s="157"/>
      <c r="EI24" s="157"/>
      <c r="EJ24" s="155"/>
      <c r="EK24" s="156"/>
      <c r="EL24" s="156"/>
      <c r="EM24" s="156"/>
      <c r="EN24" s="156"/>
      <c r="EO24" s="157"/>
      <c r="EP24" s="464"/>
      <c r="EQ24" s="462"/>
      <c r="ER24" s="156"/>
      <c r="ES24" s="156"/>
      <c r="ET24" s="156"/>
      <c r="EU24" s="156"/>
      <c r="EV24" s="157"/>
      <c r="EW24" s="464"/>
      <c r="EX24" s="462"/>
      <c r="EY24" s="156"/>
      <c r="EZ24" s="156"/>
      <c r="FA24" s="156"/>
      <c r="FB24" s="156"/>
      <c r="FC24" s="157"/>
      <c r="FD24" s="158"/>
      <c r="FE24" s="159"/>
      <c r="FF24" s="156"/>
      <c r="FG24" s="156"/>
      <c r="FH24" s="156"/>
      <c r="FI24" s="156"/>
      <c r="FJ24" s="157"/>
      <c r="FK24" s="157"/>
      <c r="FL24" s="155"/>
      <c r="FM24" s="156"/>
      <c r="FN24" s="156"/>
      <c r="FO24" s="156"/>
      <c r="FP24" s="156"/>
      <c r="FQ24" s="157"/>
      <c r="FR24" s="158"/>
      <c r="FS24" s="155"/>
      <c r="FT24" s="156"/>
      <c r="FU24" s="156"/>
      <c r="FV24" s="156"/>
      <c r="FW24" s="156"/>
      <c r="FX24" s="157"/>
      <c r="FY24" s="158"/>
      <c r="FZ24" s="155"/>
      <c r="GA24" s="156"/>
      <c r="GB24" s="156"/>
      <c r="GC24" s="156"/>
      <c r="GD24" s="156"/>
      <c r="GE24" s="157"/>
      <c r="GF24" s="158"/>
      <c r="GG24" s="159"/>
      <c r="GH24" s="156"/>
      <c r="GI24" s="156"/>
      <c r="GJ24" s="156"/>
      <c r="GK24" s="156"/>
      <c r="GL24" s="157"/>
      <c r="GM24" s="464"/>
      <c r="GN24" s="462"/>
      <c r="GO24" s="156"/>
      <c r="GP24" s="156"/>
      <c r="GQ24" s="156"/>
      <c r="GR24" s="156"/>
      <c r="GS24" s="157"/>
      <c r="GT24" s="158"/>
      <c r="GU24" s="155"/>
      <c r="GV24" s="156"/>
      <c r="GW24" s="156"/>
      <c r="GX24" s="156"/>
      <c r="GY24" s="156"/>
      <c r="GZ24" s="157"/>
      <c r="HA24" s="158"/>
      <c r="HB24" s="155"/>
      <c r="HC24" s="156"/>
      <c r="HD24" s="156"/>
      <c r="HE24" s="156"/>
      <c r="HF24" s="156"/>
      <c r="HG24" s="157"/>
      <c r="HH24" s="158"/>
      <c r="HI24" s="155"/>
      <c r="HJ24" s="156"/>
      <c r="HK24" s="156"/>
      <c r="HL24" s="156"/>
      <c r="HM24" s="156"/>
      <c r="HN24" s="157"/>
      <c r="HO24" s="158"/>
      <c r="HP24" s="155"/>
      <c r="HQ24" s="156"/>
      <c r="HR24" s="156"/>
      <c r="HS24" s="156"/>
      <c r="HT24" s="156"/>
      <c r="HU24" s="157"/>
      <c r="HV24" s="158"/>
      <c r="HW24" s="155"/>
      <c r="HX24" s="156"/>
      <c r="HY24" s="156"/>
      <c r="HZ24" s="156"/>
      <c r="IA24" s="156"/>
      <c r="IB24" s="157"/>
      <c r="IC24" s="464"/>
      <c r="ID24" s="462"/>
      <c r="IE24" s="156"/>
      <c r="IF24" s="156"/>
      <c r="IG24" s="156"/>
      <c r="IH24" s="156"/>
      <c r="II24" s="157"/>
      <c r="IJ24" s="158"/>
      <c r="IK24" s="159"/>
      <c r="IL24" s="156"/>
      <c r="IM24" s="156"/>
      <c r="IN24" s="156"/>
      <c r="IO24" s="156"/>
      <c r="IP24" s="157"/>
      <c r="IQ24" s="157"/>
      <c r="IR24" s="155"/>
      <c r="IS24" s="156"/>
      <c r="IT24" s="156"/>
      <c r="IU24" s="156"/>
      <c r="IV24" s="156"/>
      <c r="IW24" s="157"/>
      <c r="IX24" s="158"/>
      <c r="IY24" s="155"/>
      <c r="IZ24" s="156"/>
      <c r="JA24" s="156"/>
      <c r="JB24" s="156"/>
      <c r="JC24" s="156"/>
      <c r="JD24" s="157"/>
      <c r="JE24" s="158"/>
      <c r="JF24" s="155"/>
      <c r="JG24" s="156"/>
      <c r="JH24" s="156"/>
      <c r="JI24" s="156"/>
      <c r="JJ24" s="156"/>
      <c r="JK24" s="157"/>
      <c r="JL24" s="158"/>
      <c r="JM24" s="457"/>
      <c r="JN24" s="458"/>
      <c r="JO24" s="458"/>
      <c r="JP24" s="458"/>
      <c r="JQ24" s="458"/>
      <c r="JR24" s="157"/>
      <c r="JS24" s="464"/>
      <c r="JT24" s="462"/>
      <c r="JU24" s="458"/>
      <c r="JV24" s="458"/>
      <c r="JW24" s="458"/>
      <c r="JX24" s="458"/>
      <c r="JY24" s="157"/>
      <c r="JZ24" s="459"/>
      <c r="KA24" s="457"/>
      <c r="KB24" s="458"/>
      <c r="KC24" s="458"/>
      <c r="KD24" s="458"/>
      <c r="KE24" s="458"/>
      <c r="KF24" s="157"/>
      <c r="KG24" s="459"/>
      <c r="KH24" s="159"/>
      <c r="KI24" s="458"/>
      <c r="KJ24" s="458"/>
      <c r="KK24" s="458"/>
      <c r="KL24" s="458"/>
      <c r="KM24" s="157"/>
      <c r="KN24" s="157"/>
      <c r="KO24" s="165" t="str">
        <f t="shared" si="0"/>
        <v/>
      </c>
      <c r="KP24" s="143" t="str">
        <f t="shared" si="1"/>
        <v/>
      </c>
      <c r="KQ24" s="143" t="str">
        <f t="shared" si="2"/>
        <v/>
      </c>
      <c r="KR24" s="143" t="str">
        <f t="shared" si="3"/>
        <v/>
      </c>
      <c r="KS24" s="166" t="str">
        <f t="shared" si="4"/>
        <v/>
      </c>
      <c r="KT24" s="167"/>
      <c r="KU24" s="115"/>
      <c r="KV24" s="115"/>
      <c r="KW24" s="115"/>
      <c r="KX24" s="115"/>
    </row>
    <row r="25" spans="1:310" ht="15.75" customHeight="1" x14ac:dyDescent="0.5">
      <c r="A25" s="115"/>
      <c r="B25" s="143">
        <v>19</v>
      </c>
      <c r="C25" s="499" t="str">
        <f>IF(นักเรียน!C24="","",นักเรียน!C24)</f>
        <v/>
      </c>
      <c r="D25" s="499" t="str">
        <f>IF(นักเรียน!D24="","",นักเรียน!D24)</f>
        <v/>
      </c>
      <c r="E25" s="294" t="str">
        <f>IF(นักเรียน!E24="","",นักเรียน!E24)</f>
        <v/>
      </c>
      <c r="F25" s="143" t="str">
        <f>IF(นักเรียน!E24="","",นักเรียน!B24)</f>
        <v/>
      </c>
      <c r="G25" s="155"/>
      <c r="H25" s="529"/>
      <c r="I25" s="315"/>
      <c r="J25" s="156"/>
      <c r="K25" s="156"/>
      <c r="L25" s="157"/>
      <c r="M25" s="157"/>
      <c r="N25" s="155"/>
      <c r="O25" s="529"/>
      <c r="P25" s="156"/>
      <c r="Q25" s="156"/>
      <c r="R25" s="156"/>
      <c r="S25" s="157"/>
      <c r="T25" s="158"/>
      <c r="U25" s="155"/>
      <c r="V25" s="529"/>
      <c r="W25" s="156"/>
      <c r="X25" s="156"/>
      <c r="Y25" s="156"/>
      <c r="Z25" s="157"/>
      <c r="AA25" s="158"/>
      <c r="AB25" s="155"/>
      <c r="AC25" s="156"/>
      <c r="AD25" s="156"/>
      <c r="AE25" s="156"/>
      <c r="AF25" s="156"/>
      <c r="AG25" s="157"/>
      <c r="AH25" s="158"/>
      <c r="AI25" s="155"/>
      <c r="AJ25" s="529"/>
      <c r="AK25" s="156"/>
      <c r="AL25" s="156"/>
      <c r="AM25" s="156"/>
      <c r="AN25" s="157"/>
      <c r="AO25" s="158"/>
      <c r="AP25" s="155"/>
      <c r="AQ25" s="156"/>
      <c r="AR25" s="156"/>
      <c r="AS25" s="156"/>
      <c r="AT25" s="156"/>
      <c r="AU25" s="157"/>
      <c r="AV25" s="158"/>
      <c r="AW25" s="159"/>
      <c r="AX25" s="156"/>
      <c r="AY25" s="156"/>
      <c r="AZ25" s="156"/>
      <c r="BA25" s="156"/>
      <c r="BB25" s="157"/>
      <c r="BC25" s="157"/>
      <c r="BD25" s="155"/>
      <c r="BE25" s="156"/>
      <c r="BF25" s="156"/>
      <c r="BG25" s="156"/>
      <c r="BH25" s="156"/>
      <c r="BI25" s="157"/>
      <c r="BJ25" s="158"/>
      <c r="BK25" s="155"/>
      <c r="BL25" s="156"/>
      <c r="BM25" s="156"/>
      <c r="BN25" s="156"/>
      <c r="BO25" s="156"/>
      <c r="BP25" s="157"/>
      <c r="BQ25" s="158"/>
      <c r="BR25" s="155"/>
      <c r="BS25" s="156"/>
      <c r="BT25" s="156"/>
      <c r="BU25" s="156"/>
      <c r="BV25" s="156"/>
      <c r="BW25" s="157"/>
      <c r="BX25" s="158"/>
      <c r="BY25" s="159"/>
      <c r="BZ25" s="156"/>
      <c r="CA25" s="156"/>
      <c r="CB25" s="156"/>
      <c r="CC25" s="156"/>
      <c r="CD25" s="157"/>
      <c r="CE25" s="157"/>
      <c r="CF25" s="155"/>
      <c r="CG25" s="156"/>
      <c r="CH25" s="156"/>
      <c r="CI25" s="156"/>
      <c r="CJ25" s="156"/>
      <c r="CK25" s="157"/>
      <c r="CL25" s="158"/>
      <c r="CM25" s="155"/>
      <c r="CN25" s="156"/>
      <c r="CO25" s="156"/>
      <c r="CP25" s="156"/>
      <c r="CQ25" s="156"/>
      <c r="CR25" s="157"/>
      <c r="CS25" s="158"/>
      <c r="CT25" s="155"/>
      <c r="CU25" s="156"/>
      <c r="CV25" s="156"/>
      <c r="CW25" s="156"/>
      <c r="CX25" s="156"/>
      <c r="CY25" s="157"/>
      <c r="CZ25" s="158"/>
      <c r="DA25" s="159"/>
      <c r="DB25" s="156"/>
      <c r="DC25" s="156"/>
      <c r="DD25" s="156"/>
      <c r="DE25" s="156"/>
      <c r="DF25" s="157"/>
      <c r="DG25" s="464"/>
      <c r="DH25" s="462"/>
      <c r="DI25" s="156"/>
      <c r="DJ25" s="156"/>
      <c r="DK25" s="156"/>
      <c r="DL25" s="156"/>
      <c r="DM25" s="157"/>
      <c r="DN25" s="158"/>
      <c r="DO25" s="155"/>
      <c r="DP25" s="156"/>
      <c r="DQ25" s="156"/>
      <c r="DR25" s="156"/>
      <c r="DS25" s="156"/>
      <c r="DT25" s="157"/>
      <c r="DU25" s="158"/>
      <c r="DV25" s="155"/>
      <c r="DW25" s="156"/>
      <c r="DX25" s="156"/>
      <c r="DY25" s="156"/>
      <c r="DZ25" s="156"/>
      <c r="EA25" s="157"/>
      <c r="EB25" s="158"/>
      <c r="EC25" s="159"/>
      <c r="ED25" s="156"/>
      <c r="EE25" s="156"/>
      <c r="EF25" s="156"/>
      <c r="EG25" s="156"/>
      <c r="EH25" s="157"/>
      <c r="EI25" s="157"/>
      <c r="EJ25" s="155"/>
      <c r="EK25" s="156"/>
      <c r="EL25" s="156"/>
      <c r="EM25" s="156"/>
      <c r="EN25" s="156"/>
      <c r="EO25" s="157"/>
      <c r="EP25" s="464"/>
      <c r="EQ25" s="462"/>
      <c r="ER25" s="156"/>
      <c r="ES25" s="156"/>
      <c r="ET25" s="156"/>
      <c r="EU25" s="156"/>
      <c r="EV25" s="157"/>
      <c r="EW25" s="464"/>
      <c r="EX25" s="462"/>
      <c r="EY25" s="156"/>
      <c r="EZ25" s="156"/>
      <c r="FA25" s="156"/>
      <c r="FB25" s="156"/>
      <c r="FC25" s="157"/>
      <c r="FD25" s="158"/>
      <c r="FE25" s="159"/>
      <c r="FF25" s="156"/>
      <c r="FG25" s="156"/>
      <c r="FH25" s="156"/>
      <c r="FI25" s="156"/>
      <c r="FJ25" s="157"/>
      <c r="FK25" s="157"/>
      <c r="FL25" s="155"/>
      <c r="FM25" s="156"/>
      <c r="FN25" s="156"/>
      <c r="FO25" s="156"/>
      <c r="FP25" s="156"/>
      <c r="FQ25" s="157"/>
      <c r="FR25" s="158"/>
      <c r="FS25" s="155"/>
      <c r="FT25" s="156"/>
      <c r="FU25" s="156"/>
      <c r="FV25" s="156"/>
      <c r="FW25" s="156"/>
      <c r="FX25" s="157"/>
      <c r="FY25" s="158"/>
      <c r="FZ25" s="155"/>
      <c r="GA25" s="156"/>
      <c r="GB25" s="156"/>
      <c r="GC25" s="156"/>
      <c r="GD25" s="156"/>
      <c r="GE25" s="157"/>
      <c r="GF25" s="158"/>
      <c r="GG25" s="159"/>
      <c r="GH25" s="156"/>
      <c r="GI25" s="156"/>
      <c r="GJ25" s="156"/>
      <c r="GK25" s="156"/>
      <c r="GL25" s="157"/>
      <c r="GM25" s="464"/>
      <c r="GN25" s="462"/>
      <c r="GO25" s="156"/>
      <c r="GP25" s="156"/>
      <c r="GQ25" s="156"/>
      <c r="GR25" s="156"/>
      <c r="GS25" s="157"/>
      <c r="GT25" s="158"/>
      <c r="GU25" s="155"/>
      <c r="GV25" s="156"/>
      <c r="GW25" s="156"/>
      <c r="GX25" s="156"/>
      <c r="GY25" s="156"/>
      <c r="GZ25" s="157"/>
      <c r="HA25" s="158"/>
      <c r="HB25" s="155"/>
      <c r="HC25" s="156"/>
      <c r="HD25" s="156"/>
      <c r="HE25" s="156"/>
      <c r="HF25" s="156"/>
      <c r="HG25" s="157"/>
      <c r="HH25" s="158"/>
      <c r="HI25" s="155"/>
      <c r="HJ25" s="156"/>
      <c r="HK25" s="156"/>
      <c r="HL25" s="156"/>
      <c r="HM25" s="156"/>
      <c r="HN25" s="157"/>
      <c r="HO25" s="158"/>
      <c r="HP25" s="155"/>
      <c r="HQ25" s="156"/>
      <c r="HR25" s="156"/>
      <c r="HS25" s="156"/>
      <c r="HT25" s="156"/>
      <c r="HU25" s="157"/>
      <c r="HV25" s="158"/>
      <c r="HW25" s="155"/>
      <c r="HX25" s="156"/>
      <c r="HY25" s="156"/>
      <c r="HZ25" s="156"/>
      <c r="IA25" s="156"/>
      <c r="IB25" s="157"/>
      <c r="IC25" s="464"/>
      <c r="ID25" s="462"/>
      <c r="IE25" s="156"/>
      <c r="IF25" s="156"/>
      <c r="IG25" s="156"/>
      <c r="IH25" s="156"/>
      <c r="II25" s="157"/>
      <c r="IJ25" s="158"/>
      <c r="IK25" s="159"/>
      <c r="IL25" s="156"/>
      <c r="IM25" s="156"/>
      <c r="IN25" s="156"/>
      <c r="IO25" s="156"/>
      <c r="IP25" s="157"/>
      <c r="IQ25" s="157"/>
      <c r="IR25" s="155"/>
      <c r="IS25" s="156"/>
      <c r="IT25" s="156"/>
      <c r="IU25" s="156"/>
      <c r="IV25" s="156"/>
      <c r="IW25" s="157"/>
      <c r="IX25" s="158"/>
      <c r="IY25" s="155"/>
      <c r="IZ25" s="156"/>
      <c r="JA25" s="156"/>
      <c r="JB25" s="156"/>
      <c r="JC25" s="156"/>
      <c r="JD25" s="157"/>
      <c r="JE25" s="158"/>
      <c r="JF25" s="155"/>
      <c r="JG25" s="156"/>
      <c r="JH25" s="156"/>
      <c r="JI25" s="156"/>
      <c r="JJ25" s="156"/>
      <c r="JK25" s="157"/>
      <c r="JL25" s="158"/>
      <c r="JM25" s="457"/>
      <c r="JN25" s="458"/>
      <c r="JO25" s="458"/>
      <c r="JP25" s="458"/>
      <c r="JQ25" s="458"/>
      <c r="JR25" s="157"/>
      <c r="JS25" s="464"/>
      <c r="JT25" s="462"/>
      <c r="JU25" s="458"/>
      <c r="JV25" s="458"/>
      <c r="JW25" s="458"/>
      <c r="JX25" s="458"/>
      <c r="JY25" s="157"/>
      <c r="JZ25" s="459"/>
      <c r="KA25" s="457"/>
      <c r="KB25" s="458"/>
      <c r="KC25" s="458"/>
      <c r="KD25" s="458"/>
      <c r="KE25" s="458"/>
      <c r="KF25" s="157"/>
      <c r="KG25" s="459"/>
      <c r="KH25" s="159"/>
      <c r="KI25" s="458"/>
      <c r="KJ25" s="458"/>
      <c r="KK25" s="458"/>
      <c r="KL25" s="458"/>
      <c r="KM25" s="157"/>
      <c r="KN25" s="157"/>
      <c r="KO25" s="165" t="str">
        <f t="shared" si="0"/>
        <v/>
      </c>
      <c r="KP25" s="143" t="str">
        <f t="shared" si="1"/>
        <v/>
      </c>
      <c r="KQ25" s="143" t="str">
        <f t="shared" si="2"/>
        <v/>
      </c>
      <c r="KR25" s="143" t="str">
        <f t="shared" si="3"/>
        <v/>
      </c>
      <c r="KS25" s="166" t="str">
        <f t="shared" si="4"/>
        <v/>
      </c>
      <c r="KT25" s="167"/>
      <c r="KU25" s="115"/>
      <c r="KV25" s="115"/>
      <c r="KW25" s="115"/>
      <c r="KX25" s="115"/>
    </row>
    <row r="26" spans="1:310" ht="15.75" customHeight="1" x14ac:dyDescent="0.5">
      <c r="A26" s="115"/>
      <c r="B26" s="143">
        <v>20</v>
      </c>
      <c r="C26" s="499" t="str">
        <f>IF(นักเรียน!C25="","",นักเรียน!C25)</f>
        <v/>
      </c>
      <c r="D26" s="499" t="str">
        <f>IF(นักเรียน!D25="","",นักเรียน!D25)</f>
        <v/>
      </c>
      <c r="E26" s="294" t="str">
        <f>IF(นักเรียน!E25="","",นักเรียน!E25)</f>
        <v/>
      </c>
      <c r="F26" s="143" t="str">
        <f>IF(นักเรียน!E25="","",นักเรียน!B25)</f>
        <v/>
      </c>
      <c r="G26" s="155"/>
      <c r="H26" s="529"/>
      <c r="I26" s="156"/>
      <c r="J26" s="156"/>
      <c r="K26" s="156"/>
      <c r="L26" s="157"/>
      <c r="M26" s="157"/>
      <c r="N26" s="155"/>
      <c r="O26" s="529"/>
      <c r="P26" s="156"/>
      <c r="Q26" s="156"/>
      <c r="R26" s="156"/>
      <c r="S26" s="157"/>
      <c r="T26" s="158"/>
      <c r="U26" s="155"/>
      <c r="V26" s="529"/>
      <c r="W26" s="156"/>
      <c r="X26" s="156"/>
      <c r="Y26" s="156"/>
      <c r="Z26" s="157"/>
      <c r="AA26" s="158"/>
      <c r="AB26" s="155"/>
      <c r="AC26" s="156"/>
      <c r="AD26" s="156"/>
      <c r="AE26" s="156"/>
      <c r="AF26" s="156"/>
      <c r="AG26" s="157"/>
      <c r="AH26" s="158"/>
      <c r="AI26" s="155"/>
      <c r="AJ26" s="529"/>
      <c r="AK26" s="156"/>
      <c r="AL26" s="156"/>
      <c r="AM26" s="156"/>
      <c r="AN26" s="157"/>
      <c r="AO26" s="158"/>
      <c r="AP26" s="155"/>
      <c r="AQ26" s="156"/>
      <c r="AR26" s="156"/>
      <c r="AS26" s="156"/>
      <c r="AT26" s="156"/>
      <c r="AU26" s="157"/>
      <c r="AV26" s="158"/>
      <c r="AW26" s="159"/>
      <c r="AX26" s="156"/>
      <c r="AY26" s="156"/>
      <c r="AZ26" s="156"/>
      <c r="BA26" s="156"/>
      <c r="BB26" s="157"/>
      <c r="BC26" s="157"/>
      <c r="BD26" s="155"/>
      <c r="BE26" s="156"/>
      <c r="BF26" s="156"/>
      <c r="BG26" s="156"/>
      <c r="BH26" s="156"/>
      <c r="BI26" s="157"/>
      <c r="BJ26" s="158"/>
      <c r="BK26" s="155"/>
      <c r="BL26" s="156"/>
      <c r="BM26" s="156"/>
      <c r="BN26" s="156"/>
      <c r="BO26" s="156"/>
      <c r="BP26" s="157"/>
      <c r="BQ26" s="158"/>
      <c r="BR26" s="155"/>
      <c r="BS26" s="156"/>
      <c r="BT26" s="156"/>
      <c r="BU26" s="156"/>
      <c r="BV26" s="156"/>
      <c r="BW26" s="157"/>
      <c r="BX26" s="158"/>
      <c r="BY26" s="159"/>
      <c r="BZ26" s="156"/>
      <c r="CA26" s="156"/>
      <c r="CB26" s="156"/>
      <c r="CC26" s="156"/>
      <c r="CD26" s="157"/>
      <c r="CE26" s="157"/>
      <c r="CF26" s="155"/>
      <c r="CG26" s="156"/>
      <c r="CH26" s="156"/>
      <c r="CI26" s="156"/>
      <c r="CJ26" s="156"/>
      <c r="CK26" s="157"/>
      <c r="CL26" s="158"/>
      <c r="CM26" s="155"/>
      <c r="CN26" s="156"/>
      <c r="CO26" s="156"/>
      <c r="CP26" s="156"/>
      <c r="CQ26" s="156"/>
      <c r="CR26" s="157"/>
      <c r="CS26" s="158"/>
      <c r="CT26" s="155"/>
      <c r="CU26" s="156"/>
      <c r="CV26" s="156"/>
      <c r="CW26" s="156"/>
      <c r="CX26" s="156"/>
      <c r="CY26" s="157"/>
      <c r="CZ26" s="158"/>
      <c r="DA26" s="159"/>
      <c r="DB26" s="156"/>
      <c r="DC26" s="156"/>
      <c r="DD26" s="156"/>
      <c r="DE26" s="156"/>
      <c r="DF26" s="157"/>
      <c r="DG26" s="464"/>
      <c r="DH26" s="462"/>
      <c r="DI26" s="156"/>
      <c r="DJ26" s="156"/>
      <c r="DK26" s="156"/>
      <c r="DL26" s="156"/>
      <c r="DM26" s="157"/>
      <c r="DN26" s="158"/>
      <c r="DO26" s="155"/>
      <c r="DP26" s="156"/>
      <c r="DQ26" s="156"/>
      <c r="DR26" s="156"/>
      <c r="DS26" s="156"/>
      <c r="DT26" s="157"/>
      <c r="DU26" s="158"/>
      <c r="DV26" s="155"/>
      <c r="DW26" s="156"/>
      <c r="DX26" s="156"/>
      <c r="DY26" s="156"/>
      <c r="DZ26" s="156"/>
      <c r="EA26" s="157"/>
      <c r="EB26" s="158"/>
      <c r="EC26" s="159"/>
      <c r="ED26" s="156"/>
      <c r="EE26" s="156"/>
      <c r="EF26" s="156"/>
      <c r="EG26" s="156"/>
      <c r="EH26" s="157"/>
      <c r="EI26" s="157"/>
      <c r="EJ26" s="155"/>
      <c r="EK26" s="156"/>
      <c r="EL26" s="156"/>
      <c r="EM26" s="156"/>
      <c r="EN26" s="156"/>
      <c r="EO26" s="157"/>
      <c r="EP26" s="464"/>
      <c r="EQ26" s="462"/>
      <c r="ER26" s="156"/>
      <c r="ES26" s="156"/>
      <c r="ET26" s="156"/>
      <c r="EU26" s="156"/>
      <c r="EV26" s="157"/>
      <c r="EW26" s="464"/>
      <c r="EX26" s="462"/>
      <c r="EY26" s="156"/>
      <c r="EZ26" s="156"/>
      <c r="FA26" s="156"/>
      <c r="FB26" s="156"/>
      <c r="FC26" s="157"/>
      <c r="FD26" s="158"/>
      <c r="FE26" s="159"/>
      <c r="FF26" s="156"/>
      <c r="FG26" s="156"/>
      <c r="FH26" s="156"/>
      <c r="FI26" s="156"/>
      <c r="FJ26" s="157"/>
      <c r="FK26" s="157"/>
      <c r="FL26" s="155"/>
      <c r="FM26" s="156"/>
      <c r="FN26" s="156"/>
      <c r="FO26" s="156"/>
      <c r="FP26" s="156"/>
      <c r="FQ26" s="157"/>
      <c r="FR26" s="158"/>
      <c r="FS26" s="155"/>
      <c r="FT26" s="156"/>
      <c r="FU26" s="156"/>
      <c r="FV26" s="156"/>
      <c r="FW26" s="156"/>
      <c r="FX26" s="157"/>
      <c r="FY26" s="158"/>
      <c r="FZ26" s="155"/>
      <c r="GA26" s="156"/>
      <c r="GB26" s="156"/>
      <c r="GC26" s="156"/>
      <c r="GD26" s="156"/>
      <c r="GE26" s="157"/>
      <c r="GF26" s="158"/>
      <c r="GG26" s="159"/>
      <c r="GH26" s="156"/>
      <c r="GI26" s="156"/>
      <c r="GJ26" s="156"/>
      <c r="GK26" s="156"/>
      <c r="GL26" s="157"/>
      <c r="GM26" s="464"/>
      <c r="GN26" s="462"/>
      <c r="GO26" s="156"/>
      <c r="GP26" s="156"/>
      <c r="GQ26" s="156"/>
      <c r="GR26" s="156"/>
      <c r="GS26" s="157"/>
      <c r="GT26" s="158"/>
      <c r="GU26" s="155"/>
      <c r="GV26" s="156"/>
      <c r="GW26" s="156"/>
      <c r="GX26" s="156"/>
      <c r="GY26" s="156"/>
      <c r="GZ26" s="157"/>
      <c r="HA26" s="158"/>
      <c r="HB26" s="155"/>
      <c r="HC26" s="156"/>
      <c r="HD26" s="156"/>
      <c r="HE26" s="156"/>
      <c r="HF26" s="156"/>
      <c r="HG26" s="157"/>
      <c r="HH26" s="158"/>
      <c r="HI26" s="155"/>
      <c r="HJ26" s="156"/>
      <c r="HK26" s="156"/>
      <c r="HL26" s="156"/>
      <c r="HM26" s="156"/>
      <c r="HN26" s="157"/>
      <c r="HO26" s="158"/>
      <c r="HP26" s="155"/>
      <c r="HQ26" s="156"/>
      <c r="HR26" s="156"/>
      <c r="HS26" s="156"/>
      <c r="HT26" s="156"/>
      <c r="HU26" s="157"/>
      <c r="HV26" s="158"/>
      <c r="HW26" s="155"/>
      <c r="HX26" s="156"/>
      <c r="HY26" s="156"/>
      <c r="HZ26" s="156"/>
      <c r="IA26" s="156"/>
      <c r="IB26" s="157"/>
      <c r="IC26" s="464"/>
      <c r="ID26" s="462"/>
      <c r="IE26" s="156"/>
      <c r="IF26" s="156"/>
      <c r="IG26" s="156"/>
      <c r="IH26" s="156"/>
      <c r="II26" s="157"/>
      <c r="IJ26" s="158"/>
      <c r="IK26" s="159"/>
      <c r="IL26" s="156"/>
      <c r="IM26" s="156"/>
      <c r="IN26" s="156"/>
      <c r="IO26" s="156"/>
      <c r="IP26" s="157"/>
      <c r="IQ26" s="157"/>
      <c r="IR26" s="155"/>
      <c r="IS26" s="156"/>
      <c r="IT26" s="156"/>
      <c r="IU26" s="156"/>
      <c r="IV26" s="156"/>
      <c r="IW26" s="157"/>
      <c r="IX26" s="158"/>
      <c r="IY26" s="155"/>
      <c r="IZ26" s="156"/>
      <c r="JA26" s="156"/>
      <c r="JB26" s="156"/>
      <c r="JC26" s="156"/>
      <c r="JD26" s="157"/>
      <c r="JE26" s="158"/>
      <c r="JF26" s="155"/>
      <c r="JG26" s="156"/>
      <c r="JH26" s="156"/>
      <c r="JI26" s="156"/>
      <c r="JJ26" s="156"/>
      <c r="JK26" s="157"/>
      <c r="JL26" s="158"/>
      <c r="JM26" s="457"/>
      <c r="JN26" s="458"/>
      <c r="JO26" s="458"/>
      <c r="JP26" s="458"/>
      <c r="JQ26" s="458"/>
      <c r="JR26" s="157"/>
      <c r="JS26" s="464"/>
      <c r="JT26" s="462"/>
      <c r="JU26" s="458"/>
      <c r="JV26" s="458"/>
      <c r="JW26" s="458"/>
      <c r="JX26" s="458"/>
      <c r="JY26" s="157"/>
      <c r="JZ26" s="459"/>
      <c r="KA26" s="457"/>
      <c r="KB26" s="458"/>
      <c r="KC26" s="458"/>
      <c r="KD26" s="458"/>
      <c r="KE26" s="458"/>
      <c r="KF26" s="157"/>
      <c r="KG26" s="459"/>
      <c r="KH26" s="159"/>
      <c r="KI26" s="458"/>
      <c r="KJ26" s="458"/>
      <c r="KK26" s="458"/>
      <c r="KL26" s="458"/>
      <c r="KM26" s="157"/>
      <c r="KN26" s="157"/>
      <c r="KO26" s="165" t="str">
        <f t="shared" si="0"/>
        <v/>
      </c>
      <c r="KP26" s="143" t="str">
        <f t="shared" si="1"/>
        <v/>
      </c>
      <c r="KQ26" s="143" t="str">
        <f t="shared" si="2"/>
        <v/>
      </c>
      <c r="KR26" s="143" t="str">
        <f t="shared" si="3"/>
        <v/>
      </c>
      <c r="KS26" s="166" t="str">
        <f t="shared" si="4"/>
        <v/>
      </c>
      <c r="KT26" s="167"/>
      <c r="KU26" s="115"/>
      <c r="KV26" s="115"/>
      <c r="KW26" s="115"/>
      <c r="KX26" s="115"/>
    </row>
    <row r="27" spans="1:310" ht="15.75" customHeight="1" x14ac:dyDescent="0.5">
      <c r="A27" s="115"/>
      <c r="B27" s="143">
        <v>21</v>
      </c>
      <c r="C27" s="499" t="str">
        <f>IF(นักเรียน!C26="","",นักเรียน!C26)</f>
        <v/>
      </c>
      <c r="D27" s="499" t="str">
        <f>IF(นักเรียน!D26="","",นักเรียน!D26)</f>
        <v/>
      </c>
      <c r="E27" s="294" t="str">
        <f>IF(นักเรียน!E26="","",นักเรียน!E26)</f>
        <v/>
      </c>
      <c r="F27" s="143" t="str">
        <f>IF(นักเรียน!E26="","",นักเรียน!B26)</f>
        <v/>
      </c>
      <c r="G27" s="155"/>
      <c r="H27" s="529"/>
      <c r="I27" s="156"/>
      <c r="J27" s="156"/>
      <c r="K27" s="156"/>
      <c r="L27" s="157"/>
      <c r="M27" s="157"/>
      <c r="N27" s="155"/>
      <c r="O27" s="529"/>
      <c r="P27" s="156"/>
      <c r="Q27" s="156"/>
      <c r="R27" s="156"/>
      <c r="S27" s="157"/>
      <c r="T27" s="158"/>
      <c r="U27" s="155"/>
      <c r="V27" s="529"/>
      <c r="W27" s="156"/>
      <c r="X27" s="156"/>
      <c r="Y27" s="156"/>
      <c r="Z27" s="157"/>
      <c r="AA27" s="158"/>
      <c r="AB27" s="155"/>
      <c r="AC27" s="156"/>
      <c r="AD27" s="156"/>
      <c r="AE27" s="156"/>
      <c r="AF27" s="156"/>
      <c r="AG27" s="157"/>
      <c r="AH27" s="158"/>
      <c r="AI27" s="155"/>
      <c r="AJ27" s="529"/>
      <c r="AK27" s="156"/>
      <c r="AL27" s="156"/>
      <c r="AM27" s="156"/>
      <c r="AN27" s="157"/>
      <c r="AO27" s="158"/>
      <c r="AP27" s="155"/>
      <c r="AQ27" s="156"/>
      <c r="AR27" s="156"/>
      <c r="AS27" s="156"/>
      <c r="AT27" s="156"/>
      <c r="AU27" s="157"/>
      <c r="AV27" s="158"/>
      <c r="AW27" s="159"/>
      <c r="AX27" s="156"/>
      <c r="AY27" s="156"/>
      <c r="AZ27" s="156"/>
      <c r="BA27" s="156"/>
      <c r="BB27" s="157"/>
      <c r="BC27" s="157"/>
      <c r="BD27" s="155"/>
      <c r="BE27" s="156"/>
      <c r="BF27" s="156"/>
      <c r="BG27" s="156"/>
      <c r="BH27" s="156"/>
      <c r="BI27" s="157"/>
      <c r="BJ27" s="158"/>
      <c r="BK27" s="155"/>
      <c r="BL27" s="156"/>
      <c r="BM27" s="156"/>
      <c r="BN27" s="156"/>
      <c r="BO27" s="156"/>
      <c r="BP27" s="157"/>
      <c r="BQ27" s="158"/>
      <c r="BR27" s="155"/>
      <c r="BS27" s="156"/>
      <c r="BT27" s="156"/>
      <c r="BU27" s="156"/>
      <c r="BV27" s="156"/>
      <c r="BW27" s="157"/>
      <c r="BX27" s="158"/>
      <c r="BY27" s="159"/>
      <c r="BZ27" s="156"/>
      <c r="CA27" s="156"/>
      <c r="CB27" s="156"/>
      <c r="CC27" s="156"/>
      <c r="CD27" s="157"/>
      <c r="CE27" s="157"/>
      <c r="CF27" s="155"/>
      <c r="CG27" s="156"/>
      <c r="CH27" s="156"/>
      <c r="CI27" s="156"/>
      <c r="CJ27" s="156"/>
      <c r="CK27" s="157"/>
      <c r="CL27" s="158"/>
      <c r="CM27" s="155"/>
      <c r="CN27" s="156"/>
      <c r="CO27" s="156"/>
      <c r="CP27" s="156"/>
      <c r="CQ27" s="156"/>
      <c r="CR27" s="157"/>
      <c r="CS27" s="158"/>
      <c r="CT27" s="155"/>
      <c r="CU27" s="156"/>
      <c r="CV27" s="156"/>
      <c r="CW27" s="156"/>
      <c r="CX27" s="156"/>
      <c r="CY27" s="157"/>
      <c r="CZ27" s="158"/>
      <c r="DA27" s="159"/>
      <c r="DB27" s="156"/>
      <c r="DC27" s="156"/>
      <c r="DD27" s="156"/>
      <c r="DE27" s="156"/>
      <c r="DF27" s="157"/>
      <c r="DG27" s="464"/>
      <c r="DH27" s="462"/>
      <c r="DI27" s="156"/>
      <c r="DJ27" s="156"/>
      <c r="DK27" s="156"/>
      <c r="DL27" s="156"/>
      <c r="DM27" s="157"/>
      <c r="DN27" s="158"/>
      <c r="DO27" s="155"/>
      <c r="DP27" s="156"/>
      <c r="DQ27" s="156"/>
      <c r="DR27" s="156"/>
      <c r="DS27" s="156"/>
      <c r="DT27" s="157"/>
      <c r="DU27" s="158"/>
      <c r="DV27" s="155"/>
      <c r="DW27" s="156"/>
      <c r="DX27" s="156"/>
      <c r="DY27" s="156"/>
      <c r="DZ27" s="156"/>
      <c r="EA27" s="157"/>
      <c r="EB27" s="158"/>
      <c r="EC27" s="159"/>
      <c r="ED27" s="156"/>
      <c r="EE27" s="156"/>
      <c r="EF27" s="156"/>
      <c r="EG27" s="156"/>
      <c r="EH27" s="157"/>
      <c r="EI27" s="157"/>
      <c r="EJ27" s="155"/>
      <c r="EK27" s="156"/>
      <c r="EL27" s="156"/>
      <c r="EM27" s="156"/>
      <c r="EN27" s="156"/>
      <c r="EO27" s="157"/>
      <c r="EP27" s="464"/>
      <c r="EQ27" s="462"/>
      <c r="ER27" s="156"/>
      <c r="ES27" s="156"/>
      <c r="ET27" s="156"/>
      <c r="EU27" s="156"/>
      <c r="EV27" s="157"/>
      <c r="EW27" s="464"/>
      <c r="EX27" s="462"/>
      <c r="EY27" s="156"/>
      <c r="EZ27" s="156"/>
      <c r="FA27" s="156"/>
      <c r="FB27" s="156"/>
      <c r="FC27" s="157"/>
      <c r="FD27" s="158"/>
      <c r="FE27" s="159"/>
      <c r="FF27" s="156"/>
      <c r="FG27" s="156"/>
      <c r="FH27" s="156"/>
      <c r="FI27" s="156"/>
      <c r="FJ27" s="157"/>
      <c r="FK27" s="157"/>
      <c r="FL27" s="155"/>
      <c r="FM27" s="156"/>
      <c r="FN27" s="156"/>
      <c r="FO27" s="156"/>
      <c r="FP27" s="156"/>
      <c r="FQ27" s="157"/>
      <c r="FR27" s="158"/>
      <c r="FS27" s="155"/>
      <c r="FT27" s="156"/>
      <c r="FU27" s="156"/>
      <c r="FV27" s="156"/>
      <c r="FW27" s="156"/>
      <c r="FX27" s="157"/>
      <c r="FY27" s="158"/>
      <c r="FZ27" s="155"/>
      <c r="GA27" s="156"/>
      <c r="GB27" s="156"/>
      <c r="GC27" s="156"/>
      <c r="GD27" s="156"/>
      <c r="GE27" s="157"/>
      <c r="GF27" s="158"/>
      <c r="GG27" s="159"/>
      <c r="GH27" s="156"/>
      <c r="GI27" s="156"/>
      <c r="GJ27" s="156"/>
      <c r="GK27" s="156"/>
      <c r="GL27" s="157"/>
      <c r="GM27" s="464"/>
      <c r="GN27" s="462"/>
      <c r="GO27" s="156"/>
      <c r="GP27" s="156"/>
      <c r="GQ27" s="156"/>
      <c r="GR27" s="156"/>
      <c r="GS27" s="157"/>
      <c r="GT27" s="158"/>
      <c r="GU27" s="155"/>
      <c r="GV27" s="156"/>
      <c r="GW27" s="156"/>
      <c r="GX27" s="156"/>
      <c r="GY27" s="156"/>
      <c r="GZ27" s="157"/>
      <c r="HA27" s="158"/>
      <c r="HB27" s="155"/>
      <c r="HC27" s="156"/>
      <c r="HD27" s="156"/>
      <c r="HE27" s="156"/>
      <c r="HF27" s="156"/>
      <c r="HG27" s="157"/>
      <c r="HH27" s="158"/>
      <c r="HI27" s="155"/>
      <c r="HJ27" s="156"/>
      <c r="HK27" s="156"/>
      <c r="HL27" s="156"/>
      <c r="HM27" s="156"/>
      <c r="HN27" s="157"/>
      <c r="HO27" s="158"/>
      <c r="HP27" s="155"/>
      <c r="HQ27" s="156"/>
      <c r="HR27" s="156"/>
      <c r="HS27" s="156"/>
      <c r="HT27" s="156"/>
      <c r="HU27" s="157"/>
      <c r="HV27" s="158"/>
      <c r="HW27" s="155"/>
      <c r="HX27" s="156"/>
      <c r="HY27" s="156"/>
      <c r="HZ27" s="156"/>
      <c r="IA27" s="156"/>
      <c r="IB27" s="157"/>
      <c r="IC27" s="464"/>
      <c r="ID27" s="462"/>
      <c r="IE27" s="156"/>
      <c r="IF27" s="156"/>
      <c r="IG27" s="156"/>
      <c r="IH27" s="156"/>
      <c r="II27" s="157"/>
      <c r="IJ27" s="158"/>
      <c r="IK27" s="159"/>
      <c r="IL27" s="156"/>
      <c r="IM27" s="156"/>
      <c r="IN27" s="156"/>
      <c r="IO27" s="156"/>
      <c r="IP27" s="157"/>
      <c r="IQ27" s="157"/>
      <c r="IR27" s="155"/>
      <c r="IS27" s="156"/>
      <c r="IT27" s="156"/>
      <c r="IU27" s="156"/>
      <c r="IV27" s="156"/>
      <c r="IW27" s="157"/>
      <c r="IX27" s="158"/>
      <c r="IY27" s="155"/>
      <c r="IZ27" s="156"/>
      <c r="JA27" s="156"/>
      <c r="JB27" s="156"/>
      <c r="JC27" s="156"/>
      <c r="JD27" s="157"/>
      <c r="JE27" s="158"/>
      <c r="JF27" s="155"/>
      <c r="JG27" s="156"/>
      <c r="JH27" s="156"/>
      <c r="JI27" s="156"/>
      <c r="JJ27" s="156"/>
      <c r="JK27" s="157"/>
      <c r="JL27" s="158"/>
      <c r="JM27" s="457"/>
      <c r="JN27" s="458"/>
      <c r="JO27" s="458"/>
      <c r="JP27" s="458"/>
      <c r="JQ27" s="458"/>
      <c r="JR27" s="157"/>
      <c r="JS27" s="464"/>
      <c r="JT27" s="462"/>
      <c r="JU27" s="458"/>
      <c r="JV27" s="458"/>
      <c r="JW27" s="458"/>
      <c r="JX27" s="458"/>
      <c r="JY27" s="157"/>
      <c r="JZ27" s="459"/>
      <c r="KA27" s="457"/>
      <c r="KB27" s="458"/>
      <c r="KC27" s="458"/>
      <c r="KD27" s="458"/>
      <c r="KE27" s="458"/>
      <c r="KF27" s="157"/>
      <c r="KG27" s="459"/>
      <c r="KH27" s="159"/>
      <c r="KI27" s="458"/>
      <c r="KJ27" s="458"/>
      <c r="KK27" s="458"/>
      <c r="KL27" s="458"/>
      <c r="KM27" s="157"/>
      <c r="KN27" s="157"/>
      <c r="KO27" s="165" t="str">
        <f t="shared" si="0"/>
        <v/>
      </c>
      <c r="KP27" s="143" t="str">
        <f t="shared" si="1"/>
        <v/>
      </c>
      <c r="KQ27" s="143" t="str">
        <f t="shared" si="2"/>
        <v/>
      </c>
      <c r="KR27" s="143" t="str">
        <f t="shared" si="3"/>
        <v/>
      </c>
      <c r="KS27" s="166" t="str">
        <f t="shared" si="4"/>
        <v/>
      </c>
      <c r="KT27" s="167"/>
      <c r="KU27" s="115"/>
      <c r="KV27" s="115"/>
      <c r="KW27" s="115"/>
      <c r="KX27" s="115"/>
    </row>
    <row r="28" spans="1:310" ht="15.75" customHeight="1" x14ac:dyDescent="0.5">
      <c r="A28" s="115"/>
      <c r="B28" s="143">
        <v>22</v>
      </c>
      <c r="C28" s="499" t="str">
        <f>IF(นักเรียน!C27="","",นักเรียน!C27)</f>
        <v/>
      </c>
      <c r="D28" s="499" t="str">
        <f>IF(นักเรียน!D27="","",นักเรียน!D27)</f>
        <v/>
      </c>
      <c r="E28" s="294" t="str">
        <f>IF(นักเรียน!E27="","",นักเรียน!E27)</f>
        <v/>
      </c>
      <c r="F28" s="143" t="str">
        <f>IF(นักเรียน!E27="","",นักเรียน!B27)</f>
        <v/>
      </c>
      <c r="G28" s="155"/>
      <c r="H28" s="529"/>
      <c r="I28" s="156"/>
      <c r="J28" s="156"/>
      <c r="K28" s="156"/>
      <c r="L28" s="157"/>
      <c r="M28" s="157"/>
      <c r="N28" s="155"/>
      <c r="O28" s="529"/>
      <c r="P28" s="156"/>
      <c r="Q28" s="156"/>
      <c r="R28" s="156"/>
      <c r="S28" s="157"/>
      <c r="T28" s="158"/>
      <c r="U28" s="155"/>
      <c r="V28" s="529"/>
      <c r="W28" s="156"/>
      <c r="X28" s="156"/>
      <c r="Y28" s="156"/>
      <c r="Z28" s="157"/>
      <c r="AA28" s="158"/>
      <c r="AB28" s="155"/>
      <c r="AC28" s="156"/>
      <c r="AD28" s="156"/>
      <c r="AE28" s="156"/>
      <c r="AF28" s="156"/>
      <c r="AG28" s="157"/>
      <c r="AH28" s="158"/>
      <c r="AI28" s="155"/>
      <c r="AJ28" s="529"/>
      <c r="AK28" s="156"/>
      <c r="AL28" s="156"/>
      <c r="AM28" s="156"/>
      <c r="AN28" s="157"/>
      <c r="AO28" s="158"/>
      <c r="AP28" s="155"/>
      <c r="AQ28" s="156"/>
      <c r="AR28" s="156"/>
      <c r="AS28" s="156"/>
      <c r="AT28" s="156"/>
      <c r="AU28" s="157"/>
      <c r="AV28" s="158"/>
      <c r="AW28" s="159"/>
      <c r="AX28" s="156"/>
      <c r="AY28" s="156"/>
      <c r="AZ28" s="156"/>
      <c r="BA28" s="156"/>
      <c r="BB28" s="157"/>
      <c r="BC28" s="157"/>
      <c r="BD28" s="155"/>
      <c r="BE28" s="156"/>
      <c r="BF28" s="156"/>
      <c r="BG28" s="156"/>
      <c r="BH28" s="156"/>
      <c r="BI28" s="157"/>
      <c r="BJ28" s="158"/>
      <c r="BK28" s="155"/>
      <c r="BL28" s="156"/>
      <c r="BM28" s="156"/>
      <c r="BN28" s="156"/>
      <c r="BO28" s="156"/>
      <c r="BP28" s="157"/>
      <c r="BQ28" s="158"/>
      <c r="BR28" s="155"/>
      <c r="BS28" s="156"/>
      <c r="BT28" s="156"/>
      <c r="BU28" s="156"/>
      <c r="BV28" s="156"/>
      <c r="BW28" s="157"/>
      <c r="BX28" s="158"/>
      <c r="BY28" s="159"/>
      <c r="BZ28" s="156"/>
      <c r="CA28" s="156"/>
      <c r="CB28" s="156"/>
      <c r="CC28" s="156"/>
      <c r="CD28" s="157"/>
      <c r="CE28" s="157"/>
      <c r="CF28" s="155"/>
      <c r="CG28" s="156"/>
      <c r="CH28" s="156"/>
      <c r="CI28" s="156"/>
      <c r="CJ28" s="156"/>
      <c r="CK28" s="157"/>
      <c r="CL28" s="158"/>
      <c r="CM28" s="155"/>
      <c r="CN28" s="156"/>
      <c r="CO28" s="156"/>
      <c r="CP28" s="156"/>
      <c r="CQ28" s="156"/>
      <c r="CR28" s="157"/>
      <c r="CS28" s="158"/>
      <c r="CT28" s="155"/>
      <c r="CU28" s="156"/>
      <c r="CV28" s="156"/>
      <c r="CW28" s="156"/>
      <c r="CX28" s="156"/>
      <c r="CY28" s="157"/>
      <c r="CZ28" s="158"/>
      <c r="DA28" s="159"/>
      <c r="DB28" s="156"/>
      <c r="DC28" s="156"/>
      <c r="DD28" s="156"/>
      <c r="DE28" s="156"/>
      <c r="DF28" s="157"/>
      <c r="DG28" s="464"/>
      <c r="DH28" s="462"/>
      <c r="DI28" s="156"/>
      <c r="DJ28" s="156"/>
      <c r="DK28" s="156"/>
      <c r="DL28" s="156"/>
      <c r="DM28" s="157"/>
      <c r="DN28" s="158"/>
      <c r="DO28" s="155"/>
      <c r="DP28" s="156"/>
      <c r="DQ28" s="156"/>
      <c r="DR28" s="156"/>
      <c r="DS28" s="156"/>
      <c r="DT28" s="157"/>
      <c r="DU28" s="158"/>
      <c r="DV28" s="155"/>
      <c r="DW28" s="156"/>
      <c r="DX28" s="156"/>
      <c r="DY28" s="156"/>
      <c r="DZ28" s="156"/>
      <c r="EA28" s="157"/>
      <c r="EB28" s="158"/>
      <c r="EC28" s="159"/>
      <c r="ED28" s="156"/>
      <c r="EE28" s="156"/>
      <c r="EF28" s="156"/>
      <c r="EG28" s="156"/>
      <c r="EH28" s="157"/>
      <c r="EI28" s="157"/>
      <c r="EJ28" s="155"/>
      <c r="EK28" s="156"/>
      <c r="EL28" s="156"/>
      <c r="EM28" s="156"/>
      <c r="EN28" s="156"/>
      <c r="EO28" s="157"/>
      <c r="EP28" s="464"/>
      <c r="EQ28" s="462"/>
      <c r="ER28" s="156"/>
      <c r="ES28" s="156"/>
      <c r="ET28" s="156"/>
      <c r="EU28" s="156"/>
      <c r="EV28" s="157"/>
      <c r="EW28" s="464"/>
      <c r="EX28" s="462"/>
      <c r="EY28" s="156"/>
      <c r="EZ28" s="156"/>
      <c r="FA28" s="156"/>
      <c r="FB28" s="156"/>
      <c r="FC28" s="157"/>
      <c r="FD28" s="158"/>
      <c r="FE28" s="159"/>
      <c r="FF28" s="156"/>
      <c r="FG28" s="156"/>
      <c r="FH28" s="156"/>
      <c r="FI28" s="156"/>
      <c r="FJ28" s="157"/>
      <c r="FK28" s="157"/>
      <c r="FL28" s="155"/>
      <c r="FM28" s="156"/>
      <c r="FN28" s="156"/>
      <c r="FO28" s="156"/>
      <c r="FP28" s="156"/>
      <c r="FQ28" s="157"/>
      <c r="FR28" s="158"/>
      <c r="FS28" s="155"/>
      <c r="FT28" s="156"/>
      <c r="FU28" s="156"/>
      <c r="FV28" s="156"/>
      <c r="FW28" s="156"/>
      <c r="FX28" s="157"/>
      <c r="FY28" s="158"/>
      <c r="FZ28" s="155"/>
      <c r="GA28" s="156"/>
      <c r="GB28" s="156"/>
      <c r="GC28" s="156"/>
      <c r="GD28" s="156"/>
      <c r="GE28" s="157"/>
      <c r="GF28" s="158"/>
      <c r="GG28" s="159"/>
      <c r="GH28" s="156"/>
      <c r="GI28" s="156"/>
      <c r="GJ28" s="156"/>
      <c r="GK28" s="156"/>
      <c r="GL28" s="157"/>
      <c r="GM28" s="464"/>
      <c r="GN28" s="462"/>
      <c r="GO28" s="156"/>
      <c r="GP28" s="156"/>
      <c r="GQ28" s="156"/>
      <c r="GR28" s="156"/>
      <c r="GS28" s="157"/>
      <c r="GT28" s="158"/>
      <c r="GU28" s="155"/>
      <c r="GV28" s="156"/>
      <c r="GW28" s="156"/>
      <c r="GX28" s="156"/>
      <c r="GY28" s="156"/>
      <c r="GZ28" s="157"/>
      <c r="HA28" s="158"/>
      <c r="HB28" s="155"/>
      <c r="HC28" s="156"/>
      <c r="HD28" s="156"/>
      <c r="HE28" s="156"/>
      <c r="HF28" s="156"/>
      <c r="HG28" s="157"/>
      <c r="HH28" s="158"/>
      <c r="HI28" s="155"/>
      <c r="HJ28" s="156"/>
      <c r="HK28" s="156"/>
      <c r="HL28" s="156"/>
      <c r="HM28" s="156"/>
      <c r="HN28" s="157"/>
      <c r="HO28" s="158"/>
      <c r="HP28" s="155"/>
      <c r="HQ28" s="156"/>
      <c r="HR28" s="156"/>
      <c r="HS28" s="156"/>
      <c r="HT28" s="156"/>
      <c r="HU28" s="157"/>
      <c r="HV28" s="158"/>
      <c r="HW28" s="155"/>
      <c r="HX28" s="156"/>
      <c r="HY28" s="156"/>
      <c r="HZ28" s="156"/>
      <c r="IA28" s="156"/>
      <c r="IB28" s="157"/>
      <c r="IC28" s="464"/>
      <c r="ID28" s="462"/>
      <c r="IE28" s="156"/>
      <c r="IF28" s="156"/>
      <c r="IG28" s="156"/>
      <c r="IH28" s="156"/>
      <c r="II28" s="157"/>
      <c r="IJ28" s="158"/>
      <c r="IK28" s="159"/>
      <c r="IL28" s="156"/>
      <c r="IM28" s="156"/>
      <c r="IN28" s="156"/>
      <c r="IO28" s="156"/>
      <c r="IP28" s="157"/>
      <c r="IQ28" s="157"/>
      <c r="IR28" s="155"/>
      <c r="IS28" s="156"/>
      <c r="IT28" s="156"/>
      <c r="IU28" s="156"/>
      <c r="IV28" s="156"/>
      <c r="IW28" s="157"/>
      <c r="IX28" s="158"/>
      <c r="IY28" s="155"/>
      <c r="IZ28" s="156"/>
      <c r="JA28" s="156"/>
      <c r="JB28" s="156"/>
      <c r="JC28" s="156"/>
      <c r="JD28" s="157"/>
      <c r="JE28" s="158"/>
      <c r="JF28" s="155"/>
      <c r="JG28" s="156"/>
      <c r="JH28" s="156"/>
      <c r="JI28" s="156"/>
      <c r="JJ28" s="156"/>
      <c r="JK28" s="157"/>
      <c r="JL28" s="158"/>
      <c r="JM28" s="457"/>
      <c r="JN28" s="458"/>
      <c r="JO28" s="458"/>
      <c r="JP28" s="458"/>
      <c r="JQ28" s="458"/>
      <c r="JR28" s="157"/>
      <c r="JS28" s="464"/>
      <c r="JT28" s="462"/>
      <c r="JU28" s="458"/>
      <c r="JV28" s="458"/>
      <c r="JW28" s="458"/>
      <c r="JX28" s="458"/>
      <c r="JY28" s="157"/>
      <c r="JZ28" s="459"/>
      <c r="KA28" s="457"/>
      <c r="KB28" s="458"/>
      <c r="KC28" s="458"/>
      <c r="KD28" s="458"/>
      <c r="KE28" s="458"/>
      <c r="KF28" s="157"/>
      <c r="KG28" s="459"/>
      <c r="KH28" s="159"/>
      <c r="KI28" s="458"/>
      <c r="KJ28" s="458"/>
      <c r="KK28" s="458"/>
      <c r="KL28" s="458"/>
      <c r="KM28" s="157"/>
      <c r="KN28" s="157"/>
      <c r="KO28" s="165" t="str">
        <f t="shared" si="0"/>
        <v/>
      </c>
      <c r="KP28" s="143" t="str">
        <f t="shared" si="1"/>
        <v/>
      </c>
      <c r="KQ28" s="143" t="str">
        <f t="shared" si="2"/>
        <v/>
      </c>
      <c r="KR28" s="143" t="str">
        <f t="shared" si="3"/>
        <v/>
      </c>
      <c r="KS28" s="166" t="str">
        <f t="shared" si="4"/>
        <v/>
      </c>
      <c r="KT28" s="167"/>
      <c r="KU28" s="115"/>
      <c r="KV28" s="115"/>
      <c r="KW28" s="115"/>
      <c r="KX28" s="115"/>
    </row>
    <row r="29" spans="1:310" ht="15.75" customHeight="1" x14ac:dyDescent="0.5">
      <c r="A29" s="115"/>
      <c r="B29" s="143">
        <v>23</v>
      </c>
      <c r="C29" s="499" t="str">
        <f>IF(นักเรียน!C28="","",นักเรียน!C28)</f>
        <v/>
      </c>
      <c r="D29" s="499" t="str">
        <f>IF(นักเรียน!D28="","",นักเรียน!D28)</f>
        <v/>
      </c>
      <c r="E29" s="294" t="str">
        <f>IF(นักเรียน!E28="","",นักเรียน!E28)</f>
        <v/>
      </c>
      <c r="F29" s="143" t="str">
        <f>IF(นักเรียน!E28="","",นักเรียน!B28)</f>
        <v/>
      </c>
      <c r="G29" s="155"/>
      <c r="H29" s="529"/>
      <c r="I29" s="156"/>
      <c r="J29" s="156"/>
      <c r="K29" s="156"/>
      <c r="L29" s="157"/>
      <c r="M29" s="157"/>
      <c r="N29" s="155"/>
      <c r="O29" s="529"/>
      <c r="P29" s="156"/>
      <c r="Q29" s="156"/>
      <c r="R29" s="156"/>
      <c r="S29" s="157"/>
      <c r="T29" s="158"/>
      <c r="U29" s="155"/>
      <c r="V29" s="529"/>
      <c r="W29" s="156"/>
      <c r="X29" s="156"/>
      <c r="Y29" s="156"/>
      <c r="Z29" s="157"/>
      <c r="AA29" s="158"/>
      <c r="AB29" s="155"/>
      <c r="AC29" s="156"/>
      <c r="AD29" s="156"/>
      <c r="AE29" s="156"/>
      <c r="AF29" s="156"/>
      <c r="AG29" s="157"/>
      <c r="AH29" s="158"/>
      <c r="AI29" s="155"/>
      <c r="AJ29" s="529"/>
      <c r="AK29" s="156"/>
      <c r="AL29" s="156"/>
      <c r="AM29" s="156"/>
      <c r="AN29" s="157"/>
      <c r="AO29" s="158"/>
      <c r="AP29" s="155"/>
      <c r="AQ29" s="156"/>
      <c r="AR29" s="156"/>
      <c r="AS29" s="156"/>
      <c r="AT29" s="156"/>
      <c r="AU29" s="157"/>
      <c r="AV29" s="158"/>
      <c r="AW29" s="159"/>
      <c r="AX29" s="156"/>
      <c r="AY29" s="156"/>
      <c r="AZ29" s="156"/>
      <c r="BA29" s="156"/>
      <c r="BB29" s="157"/>
      <c r="BC29" s="157"/>
      <c r="BD29" s="155"/>
      <c r="BE29" s="156"/>
      <c r="BF29" s="156"/>
      <c r="BG29" s="156"/>
      <c r="BH29" s="156"/>
      <c r="BI29" s="157"/>
      <c r="BJ29" s="158"/>
      <c r="BK29" s="155"/>
      <c r="BL29" s="156"/>
      <c r="BM29" s="156"/>
      <c r="BN29" s="156"/>
      <c r="BO29" s="156"/>
      <c r="BP29" s="157"/>
      <c r="BQ29" s="158"/>
      <c r="BR29" s="155"/>
      <c r="BS29" s="156"/>
      <c r="BT29" s="156"/>
      <c r="BU29" s="156"/>
      <c r="BV29" s="156"/>
      <c r="BW29" s="157"/>
      <c r="BX29" s="158"/>
      <c r="BY29" s="159"/>
      <c r="BZ29" s="156"/>
      <c r="CA29" s="156"/>
      <c r="CB29" s="156"/>
      <c r="CC29" s="156"/>
      <c r="CD29" s="157"/>
      <c r="CE29" s="157"/>
      <c r="CF29" s="155"/>
      <c r="CG29" s="156"/>
      <c r="CH29" s="156"/>
      <c r="CI29" s="156"/>
      <c r="CJ29" s="156"/>
      <c r="CK29" s="157"/>
      <c r="CL29" s="158"/>
      <c r="CM29" s="155"/>
      <c r="CN29" s="156"/>
      <c r="CO29" s="156"/>
      <c r="CP29" s="156"/>
      <c r="CQ29" s="156"/>
      <c r="CR29" s="157"/>
      <c r="CS29" s="158"/>
      <c r="CT29" s="155"/>
      <c r="CU29" s="156"/>
      <c r="CV29" s="156"/>
      <c r="CW29" s="156"/>
      <c r="CX29" s="156"/>
      <c r="CY29" s="157"/>
      <c r="CZ29" s="158"/>
      <c r="DA29" s="159"/>
      <c r="DB29" s="156"/>
      <c r="DC29" s="156"/>
      <c r="DD29" s="156"/>
      <c r="DE29" s="156"/>
      <c r="DF29" s="157"/>
      <c r="DG29" s="464"/>
      <c r="DH29" s="462"/>
      <c r="DI29" s="156"/>
      <c r="DJ29" s="156"/>
      <c r="DK29" s="156"/>
      <c r="DL29" s="156"/>
      <c r="DM29" s="157"/>
      <c r="DN29" s="158"/>
      <c r="DO29" s="155"/>
      <c r="DP29" s="156"/>
      <c r="DQ29" s="156"/>
      <c r="DR29" s="156"/>
      <c r="DS29" s="156"/>
      <c r="DT29" s="157"/>
      <c r="DU29" s="158"/>
      <c r="DV29" s="155"/>
      <c r="DW29" s="156"/>
      <c r="DX29" s="156"/>
      <c r="DY29" s="156"/>
      <c r="DZ29" s="156"/>
      <c r="EA29" s="157"/>
      <c r="EB29" s="158"/>
      <c r="EC29" s="159"/>
      <c r="ED29" s="156"/>
      <c r="EE29" s="156"/>
      <c r="EF29" s="156"/>
      <c r="EG29" s="156"/>
      <c r="EH29" s="157"/>
      <c r="EI29" s="157"/>
      <c r="EJ29" s="155"/>
      <c r="EK29" s="156"/>
      <c r="EL29" s="156"/>
      <c r="EM29" s="156"/>
      <c r="EN29" s="156"/>
      <c r="EO29" s="157"/>
      <c r="EP29" s="464"/>
      <c r="EQ29" s="462"/>
      <c r="ER29" s="156"/>
      <c r="ES29" s="156"/>
      <c r="ET29" s="156"/>
      <c r="EU29" s="156"/>
      <c r="EV29" s="157"/>
      <c r="EW29" s="464"/>
      <c r="EX29" s="462"/>
      <c r="EY29" s="156"/>
      <c r="EZ29" s="156"/>
      <c r="FA29" s="156"/>
      <c r="FB29" s="156"/>
      <c r="FC29" s="157"/>
      <c r="FD29" s="158"/>
      <c r="FE29" s="159"/>
      <c r="FF29" s="156"/>
      <c r="FG29" s="156"/>
      <c r="FH29" s="156"/>
      <c r="FI29" s="156"/>
      <c r="FJ29" s="157"/>
      <c r="FK29" s="157"/>
      <c r="FL29" s="155"/>
      <c r="FM29" s="156"/>
      <c r="FN29" s="156"/>
      <c r="FO29" s="156"/>
      <c r="FP29" s="156"/>
      <c r="FQ29" s="157"/>
      <c r="FR29" s="158"/>
      <c r="FS29" s="155"/>
      <c r="FT29" s="156"/>
      <c r="FU29" s="156"/>
      <c r="FV29" s="156"/>
      <c r="FW29" s="156"/>
      <c r="FX29" s="157"/>
      <c r="FY29" s="158"/>
      <c r="FZ29" s="155"/>
      <c r="GA29" s="156"/>
      <c r="GB29" s="156"/>
      <c r="GC29" s="156"/>
      <c r="GD29" s="156"/>
      <c r="GE29" s="157"/>
      <c r="GF29" s="158"/>
      <c r="GG29" s="159"/>
      <c r="GH29" s="156"/>
      <c r="GI29" s="156"/>
      <c r="GJ29" s="156"/>
      <c r="GK29" s="156"/>
      <c r="GL29" s="157"/>
      <c r="GM29" s="464"/>
      <c r="GN29" s="462"/>
      <c r="GO29" s="156"/>
      <c r="GP29" s="156"/>
      <c r="GQ29" s="156"/>
      <c r="GR29" s="156"/>
      <c r="GS29" s="157"/>
      <c r="GT29" s="158"/>
      <c r="GU29" s="155"/>
      <c r="GV29" s="156"/>
      <c r="GW29" s="156"/>
      <c r="GX29" s="156"/>
      <c r="GY29" s="156"/>
      <c r="GZ29" s="157"/>
      <c r="HA29" s="158"/>
      <c r="HB29" s="155"/>
      <c r="HC29" s="156"/>
      <c r="HD29" s="156"/>
      <c r="HE29" s="156"/>
      <c r="HF29" s="156"/>
      <c r="HG29" s="157"/>
      <c r="HH29" s="158"/>
      <c r="HI29" s="155"/>
      <c r="HJ29" s="156"/>
      <c r="HK29" s="156"/>
      <c r="HL29" s="156"/>
      <c r="HM29" s="156"/>
      <c r="HN29" s="157"/>
      <c r="HO29" s="158"/>
      <c r="HP29" s="155"/>
      <c r="HQ29" s="156"/>
      <c r="HR29" s="156"/>
      <c r="HS29" s="156"/>
      <c r="HT29" s="156"/>
      <c r="HU29" s="157"/>
      <c r="HV29" s="158"/>
      <c r="HW29" s="155"/>
      <c r="HX29" s="156"/>
      <c r="HY29" s="156"/>
      <c r="HZ29" s="156"/>
      <c r="IA29" s="156"/>
      <c r="IB29" s="157"/>
      <c r="IC29" s="464"/>
      <c r="ID29" s="462"/>
      <c r="IE29" s="156"/>
      <c r="IF29" s="156"/>
      <c r="IG29" s="156"/>
      <c r="IH29" s="156"/>
      <c r="II29" s="157"/>
      <c r="IJ29" s="158"/>
      <c r="IK29" s="159"/>
      <c r="IL29" s="156"/>
      <c r="IM29" s="156"/>
      <c r="IN29" s="156"/>
      <c r="IO29" s="156"/>
      <c r="IP29" s="157"/>
      <c r="IQ29" s="157"/>
      <c r="IR29" s="155"/>
      <c r="IS29" s="156"/>
      <c r="IT29" s="156"/>
      <c r="IU29" s="156"/>
      <c r="IV29" s="156"/>
      <c r="IW29" s="157"/>
      <c r="IX29" s="158"/>
      <c r="IY29" s="155"/>
      <c r="IZ29" s="156"/>
      <c r="JA29" s="156"/>
      <c r="JB29" s="156"/>
      <c r="JC29" s="156"/>
      <c r="JD29" s="157"/>
      <c r="JE29" s="158"/>
      <c r="JF29" s="155"/>
      <c r="JG29" s="156"/>
      <c r="JH29" s="156"/>
      <c r="JI29" s="156"/>
      <c r="JJ29" s="156"/>
      <c r="JK29" s="157"/>
      <c r="JL29" s="158"/>
      <c r="JM29" s="457"/>
      <c r="JN29" s="458"/>
      <c r="JO29" s="458"/>
      <c r="JP29" s="458"/>
      <c r="JQ29" s="458"/>
      <c r="JR29" s="157"/>
      <c r="JS29" s="464"/>
      <c r="JT29" s="462"/>
      <c r="JU29" s="458"/>
      <c r="JV29" s="458"/>
      <c r="JW29" s="458"/>
      <c r="JX29" s="458"/>
      <c r="JY29" s="157"/>
      <c r="JZ29" s="459"/>
      <c r="KA29" s="457"/>
      <c r="KB29" s="458"/>
      <c r="KC29" s="458"/>
      <c r="KD29" s="458"/>
      <c r="KE29" s="458"/>
      <c r="KF29" s="157"/>
      <c r="KG29" s="459"/>
      <c r="KH29" s="159"/>
      <c r="KI29" s="458"/>
      <c r="KJ29" s="458"/>
      <c r="KK29" s="458"/>
      <c r="KL29" s="458"/>
      <c r="KM29" s="157"/>
      <c r="KN29" s="157"/>
      <c r="KO29" s="165" t="str">
        <f t="shared" si="0"/>
        <v/>
      </c>
      <c r="KP29" s="143" t="str">
        <f t="shared" si="1"/>
        <v/>
      </c>
      <c r="KQ29" s="143" t="str">
        <f t="shared" si="2"/>
        <v/>
      </c>
      <c r="KR29" s="143" t="str">
        <f t="shared" si="3"/>
        <v/>
      </c>
      <c r="KS29" s="166" t="str">
        <f t="shared" si="4"/>
        <v/>
      </c>
      <c r="KT29" s="167"/>
      <c r="KU29" s="115"/>
      <c r="KV29" s="115"/>
      <c r="KW29" s="115"/>
      <c r="KX29" s="115"/>
    </row>
    <row r="30" spans="1:310" ht="15.75" customHeight="1" x14ac:dyDescent="0.5">
      <c r="A30" s="115"/>
      <c r="B30" s="143">
        <v>24</v>
      </c>
      <c r="C30" s="499" t="str">
        <f>IF(นักเรียน!C29="","",นักเรียน!C29)</f>
        <v/>
      </c>
      <c r="D30" s="499" t="str">
        <f>IF(นักเรียน!D29="","",นักเรียน!D29)</f>
        <v/>
      </c>
      <c r="E30" s="294" t="str">
        <f>IF(นักเรียน!E29="","",นักเรียน!E29)</f>
        <v/>
      </c>
      <c r="F30" s="143" t="str">
        <f>IF(นักเรียน!E29="","",นักเรียน!B29)</f>
        <v/>
      </c>
      <c r="G30" s="155"/>
      <c r="H30" s="529"/>
      <c r="I30" s="156"/>
      <c r="J30" s="156"/>
      <c r="K30" s="156"/>
      <c r="L30" s="157"/>
      <c r="M30" s="157"/>
      <c r="N30" s="155"/>
      <c r="O30" s="529"/>
      <c r="P30" s="156"/>
      <c r="Q30" s="156"/>
      <c r="R30" s="156"/>
      <c r="S30" s="157"/>
      <c r="T30" s="158"/>
      <c r="U30" s="155"/>
      <c r="V30" s="529"/>
      <c r="W30" s="156"/>
      <c r="X30" s="156"/>
      <c r="Y30" s="156"/>
      <c r="Z30" s="157"/>
      <c r="AA30" s="158"/>
      <c r="AB30" s="155"/>
      <c r="AC30" s="156"/>
      <c r="AD30" s="156"/>
      <c r="AE30" s="156"/>
      <c r="AF30" s="156"/>
      <c r="AG30" s="157"/>
      <c r="AH30" s="158"/>
      <c r="AI30" s="155"/>
      <c r="AJ30" s="529"/>
      <c r="AK30" s="156"/>
      <c r="AL30" s="156"/>
      <c r="AM30" s="156"/>
      <c r="AN30" s="157"/>
      <c r="AO30" s="158"/>
      <c r="AP30" s="155"/>
      <c r="AQ30" s="156"/>
      <c r="AR30" s="156"/>
      <c r="AS30" s="156"/>
      <c r="AT30" s="156"/>
      <c r="AU30" s="157"/>
      <c r="AV30" s="158"/>
      <c r="AW30" s="159"/>
      <c r="AX30" s="156"/>
      <c r="AY30" s="156"/>
      <c r="AZ30" s="156"/>
      <c r="BA30" s="156"/>
      <c r="BB30" s="157"/>
      <c r="BC30" s="157"/>
      <c r="BD30" s="155"/>
      <c r="BE30" s="156"/>
      <c r="BF30" s="156"/>
      <c r="BG30" s="156"/>
      <c r="BH30" s="156"/>
      <c r="BI30" s="157"/>
      <c r="BJ30" s="158"/>
      <c r="BK30" s="155"/>
      <c r="BL30" s="156"/>
      <c r="BM30" s="156"/>
      <c r="BN30" s="156"/>
      <c r="BO30" s="156"/>
      <c r="BP30" s="157"/>
      <c r="BQ30" s="158"/>
      <c r="BR30" s="155"/>
      <c r="BS30" s="156"/>
      <c r="BT30" s="156"/>
      <c r="BU30" s="156"/>
      <c r="BV30" s="156"/>
      <c r="BW30" s="157"/>
      <c r="BX30" s="158"/>
      <c r="BY30" s="159"/>
      <c r="BZ30" s="156"/>
      <c r="CA30" s="156"/>
      <c r="CB30" s="156"/>
      <c r="CC30" s="156"/>
      <c r="CD30" s="157"/>
      <c r="CE30" s="157"/>
      <c r="CF30" s="155"/>
      <c r="CG30" s="156"/>
      <c r="CH30" s="156"/>
      <c r="CI30" s="156"/>
      <c r="CJ30" s="156"/>
      <c r="CK30" s="157"/>
      <c r="CL30" s="158"/>
      <c r="CM30" s="155"/>
      <c r="CN30" s="156"/>
      <c r="CO30" s="156"/>
      <c r="CP30" s="156"/>
      <c r="CQ30" s="156"/>
      <c r="CR30" s="157"/>
      <c r="CS30" s="158"/>
      <c r="CT30" s="155"/>
      <c r="CU30" s="156"/>
      <c r="CV30" s="156"/>
      <c r="CW30" s="156"/>
      <c r="CX30" s="156"/>
      <c r="CY30" s="157"/>
      <c r="CZ30" s="158"/>
      <c r="DA30" s="159"/>
      <c r="DB30" s="156"/>
      <c r="DC30" s="156"/>
      <c r="DD30" s="156"/>
      <c r="DE30" s="156"/>
      <c r="DF30" s="157"/>
      <c r="DG30" s="464"/>
      <c r="DH30" s="462"/>
      <c r="DI30" s="156"/>
      <c r="DJ30" s="156"/>
      <c r="DK30" s="156"/>
      <c r="DL30" s="156"/>
      <c r="DM30" s="157"/>
      <c r="DN30" s="158"/>
      <c r="DO30" s="155"/>
      <c r="DP30" s="156"/>
      <c r="DQ30" s="156"/>
      <c r="DR30" s="156"/>
      <c r="DS30" s="156"/>
      <c r="DT30" s="157"/>
      <c r="DU30" s="158"/>
      <c r="DV30" s="155"/>
      <c r="DW30" s="156"/>
      <c r="DX30" s="156"/>
      <c r="DY30" s="156"/>
      <c r="DZ30" s="156"/>
      <c r="EA30" s="157"/>
      <c r="EB30" s="158"/>
      <c r="EC30" s="159"/>
      <c r="ED30" s="156"/>
      <c r="EE30" s="156"/>
      <c r="EF30" s="156"/>
      <c r="EG30" s="156"/>
      <c r="EH30" s="157"/>
      <c r="EI30" s="157"/>
      <c r="EJ30" s="155"/>
      <c r="EK30" s="156"/>
      <c r="EL30" s="156"/>
      <c r="EM30" s="156"/>
      <c r="EN30" s="156"/>
      <c r="EO30" s="157"/>
      <c r="EP30" s="464"/>
      <c r="EQ30" s="462"/>
      <c r="ER30" s="156"/>
      <c r="ES30" s="156"/>
      <c r="ET30" s="156"/>
      <c r="EU30" s="156"/>
      <c r="EV30" s="157"/>
      <c r="EW30" s="464"/>
      <c r="EX30" s="462"/>
      <c r="EY30" s="156"/>
      <c r="EZ30" s="156"/>
      <c r="FA30" s="156"/>
      <c r="FB30" s="156"/>
      <c r="FC30" s="157"/>
      <c r="FD30" s="158"/>
      <c r="FE30" s="159"/>
      <c r="FF30" s="156"/>
      <c r="FG30" s="156"/>
      <c r="FH30" s="156"/>
      <c r="FI30" s="156"/>
      <c r="FJ30" s="157"/>
      <c r="FK30" s="157"/>
      <c r="FL30" s="155"/>
      <c r="FM30" s="156"/>
      <c r="FN30" s="156"/>
      <c r="FO30" s="156"/>
      <c r="FP30" s="156"/>
      <c r="FQ30" s="157"/>
      <c r="FR30" s="158"/>
      <c r="FS30" s="155"/>
      <c r="FT30" s="156"/>
      <c r="FU30" s="156"/>
      <c r="FV30" s="156"/>
      <c r="FW30" s="156"/>
      <c r="FX30" s="157"/>
      <c r="FY30" s="158"/>
      <c r="FZ30" s="155"/>
      <c r="GA30" s="156"/>
      <c r="GB30" s="156"/>
      <c r="GC30" s="156"/>
      <c r="GD30" s="156"/>
      <c r="GE30" s="157"/>
      <c r="GF30" s="158"/>
      <c r="GG30" s="159"/>
      <c r="GH30" s="156"/>
      <c r="GI30" s="156"/>
      <c r="GJ30" s="156"/>
      <c r="GK30" s="156"/>
      <c r="GL30" s="157"/>
      <c r="GM30" s="464"/>
      <c r="GN30" s="462"/>
      <c r="GO30" s="156"/>
      <c r="GP30" s="156"/>
      <c r="GQ30" s="156"/>
      <c r="GR30" s="156"/>
      <c r="GS30" s="157"/>
      <c r="GT30" s="158"/>
      <c r="GU30" s="155"/>
      <c r="GV30" s="156"/>
      <c r="GW30" s="156"/>
      <c r="GX30" s="156"/>
      <c r="GY30" s="156"/>
      <c r="GZ30" s="157"/>
      <c r="HA30" s="158"/>
      <c r="HB30" s="155"/>
      <c r="HC30" s="156"/>
      <c r="HD30" s="156"/>
      <c r="HE30" s="156"/>
      <c r="HF30" s="156"/>
      <c r="HG30" s="157"/>
      <c r="HH30" s="158"/>
      <c r="HI30" s="155"/>
      <c r="HJ30" s="156"/>
      <c r="HK30" s="156"/>
      <c r="HL30" s="156"/>
      <c r="HM30" s="156"/>
      <c r="HN30" s="157"/>
      <c r="HO30" s="158"/>
      <c r="HP30" s="155"/>
      <c r="HQ30" s="156"/>
      <c r="HR30" s="156"/>
      <c r="HS30" s="156"/>
      <c r="HT30" s="156"/>
      <c r="HU30" s="157"/>
      <c r="HV30" s="158"/>
      <c r="HW30" s="155"/>
      <c r="HX30" s="156"/>
      <c r="HY30" s="156"/>
      <c r="HZ30" s="156"/>
      <c r="IA30" s="156"/>
      <c r="IB30" s="157"/>
      <c r="IC30" s="464"/>
      <c r="ID30" s="462"/>
      <c r="IE30" s="156"/>
      <c r="IF30" s="156"/>
      <c r="IG30" s="156"/>
      <c r="IH30" s="156"/>
      <c r="II30" s="157"/>
      <c r="IJ30" s="158"/>
      <c r="IK30" s="159"/>
      <c r="IL30" s="156"/>
      <c r="IM30" s="156"/>
      <c r="IN30" s="156"/>
      <c r="IO30" s="156"/>
      <c r="IP30" s="157"/>
      <c r="IQ30" s="157"/>
      <c r="IR30" s="155"/>
      <c r="IS30" s="156"/>
      <c r="IT30" s="156"/>
      <c r="IU30" s="156"/>
      <c r="IV30" s="156"/>
      <c r="IW30" s="157"/>
      <c r="IX30" s="158"/>
      <c r="IY30" s="155"/>
      <c r="IZ30" s="156"/>
      <c r="JA30" s="156"/>
      <c r="JB30" s="156"/>
      <c r="JC30" s="156"/>
      <c r="JD30" s="157"/>
      <c r="JE30" s="158"/>
      <c r="JF30" s="155"/>
      <c r="JG30" s="156"/>
      <c r="JH30" s="156"/>
      <c r="JI30" s="156"/>
      <c r="JJ30" s="156"/>
      <c r="JK30" s="157"/>
      <c r="JL30" s="158"/>
      <c r="JM30" s="457"/>
      <c r="JN30" s="458"/>
      <c r="JO30" s="458"/>
      <c r="JP30" s="458"/>
      <c r="JQ30" s="458"/>
      <c r="JR30" s="157"/>
      <c r="JS30" s="464"/>
      <c r="JT30" s="462"/>
      <c r="JU30" s="458"/>
      <c r="JV30" s="458"/>
      <c r="JW30" s="458"/>
      <c r="JX30" s="458"/>
      <c r="JY30" s="157"/>
      <c r="JZ30" s="459"/>
      <c r="KA30" s="457"/>
      <c r="KB30" s="458"/>
      <c r="KC30" s="458"/>
      <c r="KD30" s="458"/>
      <c r="KE30" s="458"/>
      <c r="KF30" s="157"/>
      <c r="KG30" s="459"/>
      <c r="KH30" s="159"/>
      <c r="KI30" s="458"/>
      <c r="KJ30" s="458"/>
      <c r="KK30" s="458"/>
      <c r="KL30" s="458"/>
      <c r="KM30" s="157"/>
      <c r="KN30" s="157"/>
      <c r="KO30" s="165" t="str">
        <f t="shared" si="0"/>
        <v/>
      </c>
      <c r="KP30" s="143" t="str">
        <f t="shared" si="1"/>
        <v/>
      </c>
      <c r="KQ30" s="143" t="str">
        <f t="shared" si="2"/>
        <v/>
      </c>
      <c r="KR30" s="143" t="str">
        <f t="shared" si="3"/>
        <v/>
      </c>
      <c r="KS30" s="166" t="str">
        <f t="shared" si="4"/>
        <v/>
      </c>
      <c r="KT30" s="167"/>
      <c r="KU30" s="115"/>
      <c r="KV30" s="115"/>
      <c r="KW30" s="115"/>
      <c r="KX30" s="115"/>
    </row>
    <row r="31" spans="1:310" ht="15.75" customHeight="1" x14ac:dyDescent="0.5">
      <c r="A31" s="115"/>
      <c r="B31" s="143">
        <v>25</v>
      </c>
      <c r="C31" s="499" t="str">
        <f>IF(นักเรียน!C30="","",นักเรียน!C30)</f>
        <v/>
      </c>
      <c r="D31" s="499" t="str">
        <f>IF(นักเรียน!D30="","",นักเรียน!D30)</f>
        <v/>
      </c>
      <c r="E31" s="294" t="str">
        <f>IF(นักเรียน!E30="","",นักเรียน!E30)</f>
        <v/>
      </c>
      <c r="F31" s="143" t="str">
        <f>IF(นักเรียน!E30="","",นักเรียน!B30)</f>
        <v/>
      </c>
      <c r="G31" s="155"/>
      <c r="H31" s="156"/>
      <c r="I31" s="156"/>
      <c r="J31" s="156"/>
      <c r="K31" s="156"/>
      <c r="L31" s="157"/>
      <c r="M31" s="157"/>
      <c r="N31" s="155"/>
      <c r="O31" s="156"/>
      <c r="P31" s="156"/>
      <c r="Q31" s="156"/>
      <c r="R31" s="156"/>
      <c r="S31" s="157"/>
      <c r="T31" s="158"/>
      <c r="U31" s="155"/>
      <c r="V31" s="156"/>
      <c r="W31" s="156"/>
      <c r="X31" s="156"/>
      <c r="Y31" s="156"/>
      <c r="Z31" s="157"/>
      <c r="AA31" s="158"/>
      <c r="AB31" s="155"/>
      <c r="AC31" s="156"/>
      <c r="AD31" s="156"/>
      <c r="AE31" s="156"/>
      <c r="AF31" s="156"/>
      <c r="AG31" s="157"/>
      <c r="AH31" s="158"/>
      <c r="AI31" s="155"/>
      <c r="AJ31" s="156"/>
      <c r="AK31" s="156"/>
      <c r="AL31" s="156"/>
      <c r="AM31" s="156"/>
      <c r="AN31" s="157"/>
      <c r="AO31" s="158"/>
      <c r="AP31" s="155"/>
      <c r="AQ31" s="156"/>
      <c r="AR31" s="156"/>
      <c r="AS31" s="156"/>
      <c r="AT31" s="156"/>
      <c r="AU31" s="157"/>
      <c r="AV31" s="158"/>
      <c r="AW31" s="159"/>
      <c r="AX31" s="156"/>
      <c r="AY31" s="156"/>
      <c r="AZ31" s="156"/>
      <c r="BA31" s="156"/>
      <c r="BB31" s="157"/>
      <c r="BC31" s="157"/>
      <c r="BD31" s="155"/>
      <c r="BE31" s="156"/>
      <c r="BF31" s="156"/>
      <c r="BG31" s="156"/>
      <c r="BH31" s="156"/>
      <c r="BI31" s="157"/>
      <c r="BJ31" s="158"/>
      <c r="BK31" s="155"/>
      <c r="BL31" s="156"/>
      <c r="BM31" s="156"/>
      <c r="BN31" s="156"/>
      <c r="BO31" s="156"/>
      <c r="BP31" s="157"/>
      <c r="BQ31" s="158"/>
      <c r="BR31" s="155"/>
      <c r="BS31" s="156"/>
      <c r="BT31" s="156"/>
      <c r="BU31" s="156"/>
      <c r="BV31" s="156"/>
      <c r="BW31" s="157"/>
      <c r="BX31" s="158"/>
      <c r="BY31" s="159"/>
      <c r="BZ31" s="156"/>
      <c r="CA31" s="156"/>
      <c r="CB31" s="156"/>
      <c r="CC31" s="156"/>
      <c r="CD31" s="157"/>
      <c r="CE31" s="157"/>
      <c r="CF31" s="155"/>
      <c r="CG31" s="156"/>
      <c r="CH31" s="156"/>
      <c r="CI31" s="156"/>
      <c r="CJ31" s="156"/>
      <c r="CK31" s="157"/>
      <c r="CL31" s="158"/>
      <c r="CM31" s="155"/>
      <c r="CN31" s="156"/>
      <c r="CO31" s="156"/>
      <c r="CP31" s="156"/>
      <c r="CQ31" s="156"/>
      <c r="CR31" s="157"/>
      <c r="CS31" s="158"/>
      <c r="CT31" s="155"/>
      <c r="CU31" s="156"/>
      <c r="CV31" s="156"/>
      <c r="CW31" s="156"/>
      <c r="CX31" s="156"/>
      <c r="CY31" s="157"/>
      <c r="CZ31" s="158"/>
      <c r="DA31" s="159"/>
      <c r="DB31" s="156"/>
      <c r="DC31" s="156"/>
      <c r="DD31" s="156"/>
      <c r="DE31" s="156"/>
      <c r="DF31" s="157"/>
      <c r="DG31" s="464"/>
      <c r="DH31" s="462"/>
      <c r="DI31" s="156"/>
      <c r="DJ31" s="156"/>
      <c r="DK31" s="156"/>
      <c r="DL31" s="156"/>
      <c r="DM31" s="157"/>
      <c r="DN31" s="158"/>
      <c r="DO31" s="155"/>
      <c r="DP31" s="156"/>
      <c r="DQ31" s="156"/>
      <c r="DR31" s="156"/>
      <c r="DS31" s="156"/>
      <c r="DT31" s="157"/>
      <c r="DU31" s="158"/>
      <c r="DV31" s="155"/>
      <c r="DW31" s="156"/>
      <c r="DX31" s="156"/>
      <c r="DY31" s="156"/>
      <c r="DZ31" s="156"/>
      <c r="EA31" s="157"/>
      <c r="EB31" s="158"/>
      <c r="EC31" s="159"/>
      <c r="ED31" s="156"/>
      <c r="EE31" s="156"/>
      <c r="EF31" s="156"/>
      <c r="EG31" s="156"/>
      <c r="EH31" s="157"/>
      <c r="EI31" s="157"/>
      <c r="EJ31" s="155"/>
      <c r="EK31" s="156"/>
      <c r="EL31" s="156"/>
      <c r="EM31" s="156"/>
      <c r="EN31" s="156"/>
      <c r="EO31" s="157"/>
      <c r="EP31" s="464"/>
      <c r="EQ31" s="462"/>
      <c r="ER31" s="156"/>
      <c r="ES31" s="156"/>
      <c r="ET31" s="156"/>
      <c r="EU31" s="156"/>
      <c r="EV31" s="157"/>
      <c r="EW31" s="464"/>
      <c r="EX31" s="462"/>
      <c r="EY31" s="156"/>
      <c r="EZ31" s="156"/>
      <c r="FA31" s="156"/>
      <c r="FB31" s="156"/>
      <c r="FC31" s="157"/>
      <c r="FD31" s="158"/>
      <c r="FE31" s="159"/>
      <c r="FF31" s="156"/>
      <c r="FG31" s="156"/>
      <c r="FH31" s="156"/>
      <c r="FI31" s="156"/>
      <c r="FJ31" s="157"/>
      <c r="FK31" s="157"/>
      <c r="FL31" s="155"/>
      <c r="FM31" s="156"/>
      <c r="FN31" s="156"/>
      <c r="FO31" s="156"/>
      <c r="FP31" s="156"/>
      <c r="FQ31" s="157"/>
      <c r="FR31" s="158"/>
      <c r="FS31" s="155"/>
      <c r="FT31" s="156"/>
      <c r="FU31" s="156"/>
      <c r="FV31" s="156"/>
      <c r="FW31" s="156"/>
      <c r="FX31" s="157"/>
      <c r="FY31" s="158"/>
      <c r="FZ31" s="155"/>
      <c r="GA31" s="156"/>
      <c r="GB31" s="156"/>
      <c r="GC31" s="156"/>
      <c r="GD31" s="156"/>
      <c r="GE31" s="157"/>
      <c r="GF31" s="158"/>
      <c r="GG31" s="159"/>
      <c r="GH31" s="156"/>
      <c r="GI31" s="156"/>
      <c r="GJ31" s="156"/>
      <c r="GK31" s="156"/>
      <c r="GL31" s="157"/>
      <c r="GM31" s="464"/>
      <c r="GN31" s="462"/>
      <c r="GO31" s="156"/>
      <c r="GP31" s="156"/>
      <c r="GQ31" s="156"/>
      <c r="GR31" s="156"/>
      <c r="GS31" s="157"/>
      <c r="GT31" s="158"/>
      <c r="GU31" s="155"/>
      <c r="GV31" s="156"/>
      <c r="GW31" s="156"/>
      <c r="GX31" s="156"/>
      <c r="GY31" s="156"/>
      <c r="GZ31" s="157"/>
      <c r="HA31" s="158"/>
      <c r="HB31" s="155"/>
      <c r="HC31" s="156"/>
      <c r="HD31" s="156"/>
      <c r="HE31" s="156"/>
      <c r="HF31" s="156"/>
      <c r="HG31" s="157"/>
      <c r="HH31" s="158"/>
      <c r="HI31" s="155"/>
      <c r="HJ31" s="156"/>
      <c r="HK31" s="156"/>
      <c r="HL31" s="156"/>
      <c r="HM31" s="156"/>
      <c r="HN31" s="157"/>
      <c r="HO31" s="158"/>
      <c r="HP31" s="155"/>
      <c r="HQ31" s="156"/>
      <c r="HR31" s="156"/>
      <c r="HS31" s="156"/>
      <c r="HT31" s="156"/>
      <c r="HU31" s="157"/>
      <c r="HV31" s="158"/>
      <c r="HW31" s="155"/>
      <c r="HX31" s="156"/>
      <c r="HY31" s="156"/>
      <c r="HZ31" s="156"/>
      <c r="IA31" s="156"/>
      <c r="IB31" s="157"/>
      <c r="IC31" s="464"/>
      <c r="ID31" s="462"/>
      <c r="IE31" s="156"/>
      <c r="IF31" s="156"/>
      <c r="IG31" s="156"/>
      <c r="IH31" s="156"/>
      <c r="II31" s="157"/>
      <c r="IJ31" s="158"/>
      <c r="IK31" s="159"/>
      <c r="IL31" s="156"/>
      <c r="IM31" s="156"/>
      <c r="IN31" s="156"/>
      <c r="IO31" s="156"/>
      <c r="IP31" s="157"/>
      <c r="IQ31" s="157"/>
      <c r="IR31" s="155"/>
      <c r="IS31" s="156"/>
      <c r="IT31" s="156"/>
      <c r="IU31" s="156"/>
      <c r="IV31" s="156"/>
      <c r="IW31" s="157"/>
      <c r="IX31" s="158"/>
      <c r="IY31" s="155"/>
      <c r="IZ31" s="156"/>
      <c r="JA31" s="156"/>
      <c r="JB31" s="156"/>
      <c r="JC31" s="156"/>
      <c r="JD31" s="157"/>
      <c r="JE31" s="158"/>
      <c r="JF31" s="155"/>
      <c r="JG31" s="156"/>
      <c r="JH31" s="156"/>
      <c r="JI31" s="156"/>
      <c r="JJ31" s="156"/>
      <c r="JK31" s="157"/>
      <c r="JL31" s="158"/>
      <c r="JM31" s="457"/>
      <c r="JN31" s="458"/>
      <c r="JO31" s="458"/>
      <c r="JP31" s="458"/>
      <c r="JQ31" s="458"/>
      <c r="JR31" s="157"/>
      <c r="JS31" s="464"/>
      <c r="JT31" s="462"/>
      <c r="JU31" s="458"/>
      <c r="JV31" s="458"/>
      <c r="JW31" s="458"/>
      <c r="JX31" s="458"/>
      <c r="JY31" s="157"/>
      <c r="JZ31" s="459"/>
      <c r="KA31" s="457"/>
      <c r="KB31" s="458"/>
      <c r="KC31" s="458"/>
      <c r="KD31" s="458"/>
      <c r="KE31" s="458"/>
      <c r="KF31" s="157"/>
      <c r="KG31" s="459"/>
      <c r="KH31" s="159"/>
      <c r="KI31" s="458"/>
      <c r="KJ31" s="458"/>
      <c r="KK31" s="458"/>
      <c r="KL31" s="458"/>
      <c r="KM31" s="157"/>
      <c r="KN31" s="157"/>
      <c r="KO31" s="165" t="str">
        <f t="shared" si="0"/>
        <v/>
      </c>
      <c r="KP31" s="143" t="str">
        <f t="shared" si="1"/>
        <v/>
      </c>
      <c r="KQ31" s="143" t="str">
        <f t="shared" si="2"/>
        <v/>
      </c>
      <c r="KR31" s="143" t="str">
        <f t="shared" si="3"/>
        <v/>
      </c>
      <c r="KS31" s="166" t="str">
        <f t="shared" si="4"/>
        <v/>
      </c>
      <c r="KT31" s="167"/>
      <c r="KU31" s="115"/>
      <c r="KV31" s="115"/>
      <c r="KW31" s="115"/>
      <c r="KX31" s="115"/>
    </row>
    <row r="32" spans="1:310" ht="15.75" customHeight="1" x14ac:dyDescent="0.5">
      <c r="A32" s="115"/>
      <c r="B32" s="143">
        <v>26</v>
      </c>
      <c r="C32" s="499" t="str">
        <f>IF(นักเรียน!C31="","",นักเรียน!C31)</f>
        <v/>
      </c>
      <c r="D32" s="499" t="str">
        <f>IF(นักเรียน!D31="","",นักเรียน!D31)</f>
        <v/>
      </c>
      <c r="E32" s="294" t="str">
        <f>IF(นักเรียน!E31="","",นักเรียน!E31)</f>
        <v/>
      </c>
      <c r="F32" s="143" t="str">
        <f>IF(นักเรียน!E31="","",นักเรียน!B31)</f>
        <v/>
      </c>
      <c r="G32" s="155"/>
      <c r="H32" s="156"/>
      <c r="I32" s="156"/>
      <c r="J32" s="156"/>
      <c r="K32" s="156"/>
      <c r="L32" s="157"/>
      <c r="M32" s="157"/>
      <c r="N32" s="155"/>
      <c r="O32" s="156"/>
      <c r="P32" s="156"/>
      <c r="Q32" s="156"/>
      <c r="R32" s="156"/>
      <c r="S32" s="157"/>
      <c r="T32" s="158"/>
      <c r="U32" s="155"/>
      <c r="V32" s="156"/>
      <c r="W32" s="156"/>
      <c r="X32" s="156"/>
      <c r="Y32" s="156"/>
      <c r="Z32" s="157"/>
      <c r="AA32" s="158"/>
      <c r="AB32" s="155"/>
      <c r="AC32" s="156"/>
      <c r="AD32" s="156"/>
      <c r="AE32" s="156"/>
      <c r="AF32" s="156"/>
      <c r="AG32" s="157"/>
      <c r="AH32" s="158"/>
      <c r="AI32" s="155"/>
      <c r="AJ32" s="156"/>
      <c r="AK32" s="156"/>
      <c r="AL32" s="156"/>
      <c r="AM32" s="156"/>
      <c r="AN32" s="157"/>
      <c r="AO32" s="158"/>
      <c r="AP32" s="155"/>
      <c r="AQ32" s="156"/>
      <c r="AR32" s="156"/>
      <c r="AS32" s="156"/>
      <c r="AT32" s="156"/>
      <c r="AU32" s="157"/>
      <c r="AV32" s="158"/>
      <c r="AW32" s="159"/>
      <c r="AX32" s="156"/>
      <c r="AY32" s="156"/>
      <c r="AZ32" s="156"/>
      <c r="BA32" s="156"/>
      <c r="BB32" s="157"/>
      <c r="BC32" s="157"/>
      <c r="BD32" s="155"/>
      <c r="BE32" s="156"/>
      <c r="BF32" s="156"/>
      <c r="BG32" s="156"/>
      <c r="BH32" s="156"/>
      <c r="BI32" s="157"/>
      <c r="BJ32" s="158"/>
      <c r="BK32" s="155"/>
      <c r="BL32" s="156"/>
      <c r="BM32" s="156"/>
      <c r="BN32" s="156"/>
      <c r="BO32" s="156"/>
      <c r="BP32" s="157"/>
      <c r="BQ32" s="158"/>
      <c r="BR32" s="155"/>
      <c r="BS32" s="156"/>
      <c r="BT32" s="156"/>
      <c r="BU32" s="156"/>
      <c r="BV32" s="156"/>
      <c r="BW32" s="157"/>
      <c r="BX32" s="158"/>
      <c r="BY32" s="159"/>
      <c r="BZ32" s="156"/>
      <c r="CA32" s="156"/>
      <c r="CB32" s="156"/>
      <c r="CC32" s="156"/>
      <c r="CD32" s="157"/>
      <c r="CE32" s="157"/>
      <c r="CF32" s="155"/>
      <c r="CG32" s="156"/>
      <c r="CH32" s="156"/>
      <c r="CI32" s="156"/>
      <c r="CJ32" s="156"/>
      <c r="CK32" s="157"/>
      <c r="CL32" s="158"/>
      <c r="CM32" s="155"/>
      <c r="CN32" s="156"/>
      <c r="CO32" s="156"/>
      <c r="CP32" s="156"/>
      <c r="CQ32" s="156"/>
      <c r="CR32" s="157"/>
      <c r="CS32" s="158"/>
      <c r="CT32" s="155"/>
      <c r="CU32" s="156"/>
      <c r="CV32" s="156"/>
      <c r="CW32" s="156"/>
      <c r="CX32" s="156"/>
      <c r="CY32" s="157"/>
      <c r="CZ32" s="158"/>
      <c r="DA32" s="159"/>
      <c r="DB32" s="156"/>
      <c r="DC32" s="156"/>
      <c r="DD32" s="156"/>
      <c r="DE32" s="156"/>
      <c r="DF32" s="157"/>
      <c r="DG32" s="464"/>
      <c r="DH32" s="462"/>
      <c r="DI32" s="156"/>
      <c r="DJ32" s="156"/>
      <c r="DK32" s="156"/>
      <c r="DL32" s="156"/>
      <c r="DM32" s="157"/>
      <c r="DN32" s="158"/>
      <c r="DO32" s="155"/>
      <c r="DP32" s="156"/>
      <c r="DQ32" s="156"/>
      <c r="DR32" s="156"/>
      <c r="DS32" s="156"/>
      <c r="DT32" s="157"/>
      <c r="DU32" s="158"/>
      <c r="DV32" s="155"/>
      <c r="DW32" s="156"/>
      <c r="DX32" s="156"/>
      <c r="DY32" s="156"/>
      <c r="DZ32" s="156"/>
      <c r="EA32" s="157"/>
      <c r="EB32" s="158"/>
      <c r="EC32" s="159"/>
      <c r="ED32" s="156"/>
      <c r="EE32" s="156"/>
      <c r="EF32" s="156"/>
      <c r="EG32" s="156"/>
      <c r="EH32" s="157"/>
      <c r="EI32" s="157"/>
      <c r="EJ32" s="155"/>
      <c r="EK32" s="156"/>
      <c r="EL32" s="156"/>
      <c r="EM32" s="156"/>
      <c r="EN32" s="156"/>
      <c r="EO32" s="157"/>
      <c r="EP32" s="464"/>
      <c r="EQ32" s="462"/>
      <c r="ER32" s="156"/>
      <c r="ES32" s="156"/>
      <c r="ET32" s="156"/>
      <c r="EU32" s="156"/>
      <c r="EV32" s="157"/>
      <c r="EW32" s="464"/>
      <c r="EX32" s="462"/>
      <c r="EY32" s="156"/>
      <c r="EZ32" s="156"/>
      <c r="FA32" s="156"/>
      <c r="FB32" s="156"/>
      <c r="FC32" s="157"/>
      <c r="FD32" s="158"/>
      <c r="FE32" s="159"/>
      <c r="FF32" s="156"/>
      <c r="FG32" s="156"/>
      <c r="FH32" s="156"/>
      <c r="FI32" s="156"/>
      <c r="FJ32" s="157"/>
      <c r="FK32" s="157"/>
      <c r="FL32" s="155"/>
      <c r="FM32" s="156"/>
      <c r="FN32" s="156"/>
      <c r="FO32" s="156"/>
      <c r="FP32" s="156"/>
      <c r="FQ32" s="157"/>
      <c r="FR32" s="158"/>
      <c r="FS32" s="155"/>
      <c r="FT32" s="156"/>
      <c r="FU32" s="156"/>
      <c r="FV32" s="156"/>
      <c r="FW32" s="156"/>
      <c r="FX32" s="157"/>
      <c r="FY32" s="158"/>
      <c r="FZ32" s="155"/>
      <c r="GA32" s="156"/>
      <c r="GB32" s="156"/>
      <c r="GC32" s="156"/>
      <c r="GD32" s="156"/>
      <c r="GE32" s="157"/>
      <c r="GF32" s="158"/>
      <c r="GG32" s="159"/>
      <c r="GH32" s="156"/>
      <c r="GI32" s="156"/>
      <c r="GJ32" s="156"/>
      <c r="GK32" s="156"/>
      <c r="GL32" s="157"/>
      <c r="GM32" s="464"/>
      <c r="GN32" s="462"/>
      <c r="GO32" s="156"/>
      <c r="GP32" s="156"/>
      <c r="GQ32" s="156"/>
      <c r="GR32" s="156"/>
      <c r="GS32" s="157"/>
      <c r="GT32" s="158"/>
      <c r="GU32" s="155"/>
      <c r="GV32" s="156"/>
      <c r="GW32" s="156"/>
      <c r="GX32" s="156"/>
      <c r="GY32" s="156"/>
      <c r="GZ32" s="157"/>
      <c r="HA32" s="158"/>
      <c r="HB32" s="155"/>
      <c r="HC32" s="156"/>
      <c r="HD32" s="156"/>
      <c r="HE32" s="156"/>
      <c r="HF32" s="156"/>
      <c r="HG32" s="157"/>
      <c r="HH32" s="158"/>
      <c r="HI32" s="155"/>
      <c r="HJ32" s="156"/>
      <c r="HK32" s="156"/>
      <c r="HL32" s="156"/>
      <c r="HM32" s="156"/>
      <c r="HN32" s="157"/>
      <c r="HO32" s="158"/>
      <c r="HP32" s="155"/>
      <c r="HQ32" s="156"/>
      <c r="HR32" s="156"/>
      <c r="HS32" s="156"/>
      <c r="HT32" s="156"/>
      <c r="HU32" s="157"/>
      <c r="HV32" s="158"/>
      <c r="HW32" s="155"/>
      <c r="HX32" s="156"/>
      <c r="HY32" s="156"/>
      <c r="HZ32" s="156"/>
      <c r="IA32" s="156"/>
      <c r="IB32" s="157"/>
      <c r="IC32" s="464"/>
      <c r="ID32" s="462"/>
      <c r="IE32" s="156"/>
      <c r="IF32" s="156"/>
      <c r="IG32" s="156"/>
      <c r="IH32" s="156"/>
      <c r="II32" s="157"/>
      <c r="IJ32" s="158"/>
      <c r="IK32" s="159"/>
      <c r="IL32" s="156"/>
      <c r="IM32" s="156"/>
      <c r="IN32" s="156"/>
      <c r="IO32" s="156"/>
      <c r="IP32" s="157"/>
      <c r="IQ32" s="157"/>
      <c r="IR32" s="155"/>
      <c r="IS32" s="156"/>
      <c r="IT32" s="156"/>
      <c r="IU32" s="156"/>
      <c r="IV32" s="156"/>
      <c r="IW32" s="157"/>
      <c r="IX32" s="158"/>
      <c r="IY32" s="155"/>
      <c r="IZ32" s="156"/>
      <c r="JA32" s="156"/>
      <c r="JB32" s="156"/>
      <c r="JC32" s="156"/>
      <c r="JD32" s="157"/>
      <c r="JE32" s="158"/>
      <c r="JF32" s="155"/>
      <c r="JG32" s="156"/>
      <c r="JH32" s="156"/>
      <c r="JI32" s="156"/>
      <c r="JJ32" s="156"/>
      <c r="JK32" s="157"/>
      <c r="JL32" s="158"/>
      <c r="JM32" s="457"/>
      <c r="JN32" s="458"/>
      <c r="JO32" s="458"/>
      <c r="JP32" s="458"/>
      <c r="JQ32" s="458"/>
      <c r="JR32" s="157"/>
      <c r="JS32" s="464"/>
      <c r="JT32" s="462"/>
      <c r="JU32" s="458"/>
      <c r="JV32" s="458"/>
      <c r="JW32" s="458"/>
      <c r="JX32" s="458"/>
      <c r="JY32" s="157"/>
      <c r="JZ32" s="459"/>
      <c r="KA32" s="457"/>
      <c r="KB32" s="458"/>
      <c r="KC32" s="458"/>
      <c r="KD32" s="458"/>
      <c r="KE32" s="458"/>
      <c r="KF32" s="157"/>
      <c r="KG32" s="459"/>
      <c r="KH32" s="159"/>
      <c r="KI32" s="458"/>
      <c r="KJ32" s="458"/>
      <c r="KK32" s="458"/>
      <c r="KL32" s="458"/>
      <c r="KM32" s="157"/>
      <c r="KN32" s="157"/>
      <c r="KO32" s="165" t="str">
        <f t="shared" si="0"/>
        <v/>
      </c>
      <c r="KP32" s="143" t="str">
        <f t="shared" si="1"/>
        <v/>
      </c>
      <c r="KQ32" s="143" t="str">
        <f t="shared" si="2"/>
        <v/>
      </c>
      <c r="KR32" s="143" t="str">
        <f t="shared" si="3"/>
        <v/>
      </c>
      <c r="KS32" s="166" t="str">
        <f t="shared" si="4"/>
        <v/>
      </c>
      <c r="KT32" s="167"/>
      <c r="KU32" s="115"/>
      <c r="KV32" s="115"/>
      <c r="KW32" s="115"/>
      <c r="KX32" s="115"/>
    </row>
    <row r="33" spans="1:310" ht="15.75" customHeight="1" x14ac:dyDescent="0.5">
      <c r="A33" s="115"/>
      <c r="B33" s="143">
        <v>27</v>
      </c>
      <c r="C33" s="499" t="str">
        <f>IF(นักเรียน!C32="","",นักเรียน!C32)</f>
        <v/>
      </c>
      <c r="D33" s="499" t="str">
        <f>IF(นักเรียน!D32="","",นักเรียน!D32)</f>
        <v/>
      </c>
      <c r="E33" s="294" t="str">
        <f>IF(นักเรียน!E32="","",นักเรียน!E32)</f>
        <v/>
      </c>
      <c r="F33" s="143" t="str">
        <f>IF(นักเรียน!E32="","",นักเรียน!B32)</f>
        <v/>
      </c>
      <c r="G33" s="155"/>
      <c r="H33" s="156"/>
      <c r="I33" s="156"/>
      <c r="J33" s="156"/>
      <c r="K33" s="156"/>
      <c r="L33" s="157"/>
      <c r="M33" s="157"/>
      <c r="N33" s="155"/>
      <c r="O33" s="156"/>
      <c r="P33" s="156"/>
      <c r="Q33" s="156"/>
      <c r="R33" s="156"/>
      <c r="S33" s="157"/>
      <c r="T33" s="158"/>
      <c r="U33" s="155"/>
      <c r="V33" s="156"/>
      <c r="W33" s="156"/>
      <c r="X33" s="156"/>
      <c r="Y33" s="156"/>
      <c r="Z33" s="157"/>
      <c r="AA33" s="158"/>
      <c r="AB33" s="155"/>
      <c r="AC33" s="156"/>
      <c r="AD33" s="156"/>
      <c r="AE33" s="156"/>
      <c r="AF33" s="156"/>
      <c r="AG33" s="157"/>
      <c r="AH33" s="158"/>
      <c r="AI33" s="155"/>
      <c r="AJ33" s="156"/>
      <c r="AK33" s="156"/>
      <c r="AL33" s="156"/>
      <c r="AM33" s="156"/>
      <c r="AN33" s="157"/>
      <c r="AO33" s="158"/>
      <c r="AP33" s="155"/>
      <c r="AQ33" s="156"/>
      <c r="AR33" s="156"/>
      <c r="AS33" s="156"/>
      <c r="AT33" s="156"/>
      <c r="AU33" s="157"/>
      <c r="AV33" s="158"/>
      <c r="AW33" s="159"/>
      <c r="AX33" s="156"/>
      <c r="AY33" s="156"/>
      <c r="AZ33" s="156"/>
      <c r="BA33" s="156"/>
      <c r="BB33" s="157"/>
      <c r="BC33" s="157"/>
      <c r="BD33" s="155"/>
      <c r="BE33" s="156"/>
      <c r="BF33" s="156"/>
      <c r="BG33" s="156"/>
      <c r="BH33" s="156"/>
      <c r="BI33" s="157"/>
      <c r="BJ33" s="158"/>
      <c r="BK33" s="155"/>
      <c r="BL33" s="156"/>
      <c r="BM33" s="156"/>
      <c r="BN33" s="156"/>
      <c r="BO33" s="156"/>
      <c r="BP33" s="157"/>
      <c r="BQ33" s="158"/>
      <c r="BR33" s="155"/>
      <c r="BS33" s="156"/>
      <c r="BT33" s="156"/>
      <c r="BU33" s="156"/>
      <c r="BV33" s="156"/>
      <c r="BW33" s="157"/>
      <c r="BX33" s="158"/>
      <c r="BY33" s="159"/>
      <c r="BZ33" s="156"/>
      <c r="CA33" s="156"/>
      <c r="CB33" s="156"/>
      <c r="CC33" s="156"/>
      <c r="CD33" s="157"/>
      <c r="CE33" s="157"/>
      <c r="CF33" s="155"/>
      <c r="CG33" s="156"/>
      <c r="CH33" s="156"/>
      <c r="CI33" s="156"/>
      <c r="CJ33" s="156"/>
      <c r="CK33" s="157"/>
      <c r="CL33" s="158"/>
      <c r="CM33" s="155"/>
      <c r="CN33" s="156"/>
      <c r="CO33" s="156"/>
      <c r="CP33" s="156"/>
      <c r="CQ33" s="156"/>
      <c r="CR33" s="157"/>
      <c r="CS33" s="158"/>
      <c r="CT33" s="155"/>
      <c r="CU33" s="156"/>
      <c r="CV33" s="156"/>
      <c r="CW33" s="156"/>
      <c r="CX33" s="156"/>
      <c r="CY33" s="157"/>
      <c r="CZ33" s="158"/>
      <c r="DA33" s="159"/>
      <c r="DB33" s="156"/>
      <c r="DC33" s="156"/>
      <c r="DD33" s="156"/>
      <c r="DE33" s="156"/>
      <c r="DF33" s="157"/>
      <c r="DG33" s="464"/>
      <c r="DH33" s="462"/>
      <c r="DI33" s="156"/>
      <c r="DJ33" s="156"/>
      <c r="DK33" s="156"/>
      <c r="DL33" s="156"/>
      <c r="DM33" s="157"/>
      <c r="DN33" s="158"/>
      <c r="DO33" s="155"/>
      <c r="DP33" s="156"/>
      <c r="DQ33" s="156"/>
      <c r="DR33" s="156"/>
      <c r="DS33" s="156"/>
      <c r="DT33" s="157"/>
      <c r="DU33" s="158"/>
      <c r="DV33" s="155"/>
      <c r="DW33" s="156"/>
      <c r="DX33" s="156"/>
      <c r="DY33" s="156"/>
      <c r="DZ33" s="156"/>
      <c r="EA33" s="157"/>
      <c r="EB33" s="158"/>
      <c r="EC33" s="159"/>
      <c r="ED33" s="156"/>
      <c r="EE33" s="156"/>
      <c r="EF33" s="156"/>
      <c r="EG33" s="156"/>
      <c r="EH33" s="157"/>
      <c r="EI33" s="157"/>
      <c r="EJ33" s="155"/>
      <c r="EK33" s="156"/>
      <c r="EL33" s="156"/>
      <c r="EM33" s="156"/>
      <c r="EN33" s="156"/>
      <c r="EO33" s="157"/>
      <c r="EP33" s="464"/>
      <c r="EQ33" s="462"/>
      <c r="ER33" s="156"/>
      <c r="ES33" s="156"/>
      <c r="ET33" s="156"/>
      <c r="EU33" s="156"/>
      <c r="EV33" s="157"/>
      <c r="EW33" s="464"/>
      <c r="EX33" s="462"/>
      <c r="EY33" s="156"/>
      <c r="EZ33" s="156"/>
      <c r="FA33" s="156"/>
      <c r="FB33" s="156"/>
      <c r="FC33" s="157"/>
      <c r="FD33" s="158"/>
      <c r="FE33" s="159"/>
      <c r="FF33" s="156"/>
      <c r="FG33" s="156"/>
      <c r="FH33" s="156"/>
      <c r="FI33" s="156"/>
      <c r="FJ33" s="157"/>
      <c r="FK33" s="157"/>
      <c r="FL33" s="155"/>
      <c r="FM33" s="156"/>
      <c r="FN33" s="156"/>
      <c r="FO33" s="156"/>
      <c r="FP33" s="156"/>
      <c r="FQ33" s="157"/>
      <c r="FR33" s="158"/>
      <c r="FS33" s="155"/>
      <c r="FT33" s="156"/>
      <c r="FU33" s="156"/>
      <c r="FV33" s="156"/>
      <c r="FW33" s="156"/>
      <c r="FX33" s="157"/>
      <c r="FY33" s="158"/>
      <c r="FZ33" s="155"/>
      <c r="GA33" s="156"/>
      <c r="GB33" s="156"/>
      <c r="GC33" s="156"/>
      <c r="GD33" s="156"/>
      <c r="GE33" s="157"/>
      <c r="GF33" s="158"/>
      <c r="GG33" s="159"/>
      <c r="GH33" s="156"/>
      <c r="GI33" s="156"/>
      <c r="GJ33" s="156"/>
      <c r="GK33" s="156"/>
      <c r="GL33" s="157"/>
      <c r="GM33" s="464"/>
      <c r="GN33" s="462"/>
      <c r="GO33" s="156"/>
      <c r="GP33" s="156"/>
      <c r="GQ33" s="156"/>
      <c r="GR33" s="156"/>
      <c r="GS33" s="157"/>
      <c r="GT33" s="158"/>
      <c r="GU33" s="155"/>
      <c r="GV33" s="156"/>
      <c r="GW33" s="156"/>
      <c r="GX33" s="156"/>
      <c r="GY33" s="156"/>
      <c r="GZ33" s="157"/>
      <c r="HA33" s="158"/>
      <c r="HB33" s="155"/>
      <c r="HC33" s="156"/>
      <c r="HD33" s="156"/>
      <c r="HE33" s="156"/>
      <c r="HF33" s="156"/>
      <c r="HG33" s="157"/>
      <c r="HH33" s="158"/>
      <c r="HI33" s="155"/>
      <c r="HJ33" s="156"/>
      <c r="HK33" s="156"/>
      <c r="HL33" s="156"/>
      <c r="HM33" s="156"/>
      <c r="HN33" s="157"/>
      <c r="HO33" s="158"/>
      <c r="HP33" s="155"/>
      <c r="HQ33" s="156"/>
      <c r="HR33" s="156"/>
      <c r="HS33" s="156"/>
      <c r="HT33" s="156"/>
      <c r="HU33" s="157"/>
      <c r="HV33" s="158"/>
      <c r="HW33" s="155"/>
      <c r="HX33" s="156"/>
      <c r="HY33" s="156"/>
      <c r="HZ33" s="156"/>
      <c r="IA33" s="156"/>
      <c r="IB33" s="157"/>
      <c r="IC33" s="464"/>
      <c r="ID33" s="462"/>
      <c r="IE33" s="156"/>
      <c r="IF33" s="156"/>
      <c r="IG33" s="156"/>
      <c r="IH33" s="156"/>
      <c r="II33" s="157"/>
      <c r="IJ33" s="158"/>
      <c r="IK33" s="159"/>
      <c r="IL33" s="156"/>
      <c r="IM33" s="156"/>
      <c r="IN33" s="156"/>
      <c r="IO33" s="156"/>
      <c r="IP33" s="157"/>
      <c r="IQ33" s="157"/>
      <c r="IR33" s="155"/>
      <c r="IS33" s="156"/>
      <c r="IT33" s="156"/>
      <c r="IU33" s="156"/>
      <c r="IV33" s="156"/>
      <c r="IW33" s="157"/>
      <c r="IX33" s="158"/>
      <c r="IY33" s="155"/>
      <c r="IZ33" s="156"/>
      <c r="JA33" s="156"/>
      <c r="JB33" s="156"/>
      <c r="JC33" s="156"/>
      <c r="JD33" s="157"/>
      <c r="JE33" s="158"/>
      <c r="JF33" s="155"/>
      <c r="JG33" s="156"/>
      <c r="JH33" s="156"/>
      <c r="JI33" s="156"/>
      <c r="JJ33" s="156"/>
      <c r="JK33" s="157"/>
      <c r="JL33" s="158"/>
      <c r="JM33" s="457"/>
      <c r="JN33" s="458"/>
      <c r="JO33" s="458"/>
      <c r="JP33" s="458"/>
      <c r="JQ33" s="458"/>
      <c r="JR33" s="157"/>
      <c r="JS33" s="464"/>
      <c r="JT33" s="462"/>
      <c r="JU33" s="458"/>
      <c r="JV33" s="458"/>
      <c r="JW33" s="458"/>
      <c r="JX33" s="458"/>
      <c r="JY33" s="157"/>
      <c r="JZ33" s="459"/>
      <c r="KA33" s="457"/>
      <c r="KB33" s="458"/>
      <c r="KC33" s="458"/>
      <c r="KD33" s="458"/>
      <c r="KE33" s="458"/>
      <c r="KF33" s="157"/>
      <c r="KG33" s="459"/>
      <c r="KH33" s="159"/>
      <c r="KI33" s="458"/>
      <c r="KJ33" s="458"/>
      <c r="KK33" s="458"/>
      <c r="KL33" s="458"/>
      <c r="KM33" s="157"/>
      <c r="KN33" s="157"/>
      <c r="KO33" s="165" t="str">
        <f t="shared" si="0"/>
        <v/>
      </c>
      <c r="KP33" s="143" t="str">
        <f t="shared" si="1"/>
        <v/>
      </c>
      <c r="KQ33" s="143" t="str">
        <f t="shared" si="2"/>
        <v/>
      </c>
      <c r="KR33" s="143" t="str">
        <f t="shared" si="3"/>
        <v/>
      </c>
      <c r="KS33" s="166" t="str">
        <f t="shared" si="4"/>
        <v/>
      </c>
      <c r="KT33" s="167"/>
      <c r="KU33" s="115"/>
      <c r="KV33" s="115"/>
      <c r="KW33" s="115"/>
      <c r="KX33" s="115"/>
    </row>
    <row r="34" spans="1:310" ht="15.75" customHeight="1" x14ac:dyDescent="0.5">
      <c r="A34" s="115"/>
      <c r="B34" s="143">
        <v>28</v>
      </c>
      <c r="C34" s="499" t="str">
        <f>IF(นักเรียน!C33="","",นักเรียน!C33)</f>
        <v/>
      </c>
      <c r="D34" s="499" t="str">
        <f>IF(นักเรียน!D33="","",นักเรียน!D33)</f>
        <v/>
      </c>
      <c r="E34" s="294" t="str">
        <f>IF(นักเรียน!E33="","",นักเรียน!E33)</f>
        <v/>
      </c>
      <c r="F34" s="143" t="str">
        <f>IF(นักเรียน!E33="","",นักเรียน!B33)</f>
        <v/>
      </c>
      <c r="G34" s="155"/>
      <c r="H34" s="156"/>
      <c r="I34" s="156"/>
      <c r="J34" s="156"/>
      <c r="K34" s="156"/>
      <c r="L34" s="157"/>
      <c r="M34" s="157"/>
      <c r="N34" s="155"/>
      <c r="O34" s="156"/>
      <c r="P34" s="156"/>
      <c r="Q34" s="156"/>
      <c r="R34" s="156"/>
      <c r="S34" s="157"/>
      <c r="T34" s="158"/>
      <c r="U34" s="155"/>
      <c r="V34" s="156"/>
      <c r="W34" s="156"/>
      <c r="X34" s="156"/>
      <c r="Y34" s="156"/>
      <c r="Z34" s="157"/>
      <c r="AA34" s="158"/>
      <c r="AB34" s="155"/>
      <c r="AC34" s="156"/>
      <c r="AD34" s="156"/>
      <c r="AE34" s="156"/>
      <c r="AF34" s="156"/>
      <c r="AG34" s="157"/>
      <c r="AH34" s="158"/>
      <c r="AI34" s="155"/>
      <c r="AJ34" s="156"/>
      <c r="AK34" s="156"/>
      <c r="AL34" s="156"/>
      <c r="AM34" s="156"/>
      <c r="AN34" s="157"/>
      <c r="AO34" s="158"/>
      <c r="AP34" s="155"/>
      <c r="AQ34" s="156"/>
      <c r="AR34" s="156"/>
      <c r="AS34" s="156"/>
      <c r="AT34" s="156"/>
      <c r="AU34" s="157"/>
      <c r="AV34" s="158"/>
      <c r="AW34" s="159"/>
      <c r="AX34" s="156"/>
      <c r="AY34" s="156"/>
      <c r="AZ34" s="156"/>
      <c r="BA34" s="156"/>
      <c r="BB34" s="157"/>
      <c r="BC34" s="157"/>
      <c r="BD34" s="155"/>
      <c r="BE34" s="156"/>
      <c r="BF34" s="156"/>
      <c r="BG34" s="156"/>
      <c r="BH34" s="156"/>
      <c r="BI34" s="157"/>
      <c r="BJ34" s="158"/>
      <c r="BK34" s="155"/>
      <c r="BL34" s="156"/>
      <c r="BM34" s="156"/>
      <c r="BN34" s="156"/>
      <c r="BO34" s="156"/>
      <c r="BP34" s="157"/>
      <c r="BQ34" s="158"/>
      <c r="BR34" s="155"/>
      <c r="BS34" s="156"/>
      <c r="BT34" s="156"/>
      <c r="BU34" s="156"/>
      <c r="BV34" s="156"/>
      <c r="BW34" s="157"/>
      <c r="BX34" s="158"/>
      <c r="BY34" s="159"/>
      <c r="BZ34" s="156"/>
      <c r="CA34" s="156"/>
      <c r="CB34" s="156"/>
      <c r="CC34" s="156"/>
      <c r="CD34" s="157"/>
      <c r="CE34" s="157"/>
      <c r="CF34" s="155"/>
      <c r="CG34" s="156"/>
      <c r="CH34" s="156"/>
      <c r="CI34" s="156"/>
      <c r="CJ34" s="156"/>
      <c r="CK34" s="157"/>
      <c r="CL34" s="158"/>
      <c r="CM34" s="155"/>
      <c r="CN34" s="156"/>
      <c r="CO34" s="156"/>
      <c r="CP34" s="156"/>
      <c r="CQ34" s="156"/>
      <c r="CR34" s="157"/>
      <c r="CS34" s="158"/>
      <c r="CT34" s="155"/>
      <c r="CU34" s="156"/>
      <c r="CV34" s="156"/>
      <c r="CW34" s="156"/>
      <c r="CX34" s="156"/>
      <c r="CY34" s="157"/>
      <c r="CZ34" s="158"/>
      <c r="DA34" s="159"/>
      <c r="DB34" s="156"/>
      <c r="DC34" s="156"/>
      <c r="DD34" s="156"/>
      <c r="DE34" s="156"/>
      <c r="DF34" s="157"/>
      <c r="DG34" s="464"/>
      <c r="DH34" s="462"/>
      <c r="DI34" s="156"/>
      <c r="DJ34" s="156"/>
      <c r="DK34" s="156"/>
      <c r="DL34" s="156"/>
      <c r="DM34" s="157"/>
      <c r="DN34" s="158"/>
      <c r="DO34" s="155"/>
      <c r="DP34" s="156"/>
      <c r="DQ34" s="156"/>
      <c r="DR34" s="156"/>
      <c r="DS34" s="156"/>
      <c r="DT34" s="157"/>
      <c r="DU34" s="158"/>
      <c r="DV34" s="155"/>
      <c r="DW34" s="156"/>
      <c r="DX34" s="156"/>
      <c r="DY34" s="156"/>
      <c r="DZ34" s="156"/>
      <c r="EA34" s="157"/>
      <c r="EB34" s="158"/>
      <c r="EC34" s="159"/>
      <c r="ED34" s="156"/>
      <c r="EE34" s="156"/>
      <c r="EF34" s="156"/>
      <c r="EG34" s="156"/>
      <c r="EH34" s="157"/>
      <c r="EI34" s="157"/>
      <c r="EJ34" s="155"/>
      <c r="EK34" s="156"/>
      <c r="EL34" s="156"/>
      <c r="EM34" s="156"/>
      <c r="EN34" s="156"/>
      <c r="EO34" s="157"/>
      <c r="EP34" s="464"/>
      <c r="EQ34" s="462"/>
      <c r="ER34" s="156"/>
      <c r="ES34" s="156"/>
      <c r="ET34" s="156"/>
      <c r="EU34" s="156"/>
      <c r="EV34" s="157"/>
      <c r="EW34" s="464"/>
      <c r="EX34" s="462"/>
      <c r="EY34" s="156"/>
      <c r="EZ34" s="156"/>
      <c r="FA34" s="156"/>
      <c r="FB34" s="156"/>
      <c r="FC34" s="157"/>
      <c r="FD34" s="158"/>
      <c r="FE34" s="159"/>
      <c r="FF34" s="156"/>
      <c r="FG34" s="156"/>
      <c r="FH34" s="156"/>
      <c r="FI34" s="156"/>
      <c r="FJ34" s="157"/>
      <c r="FK34" s="157"/>
      <c r="FL34" s="155"/>
      <c r="FM34" s="156"/>
      <c r="FN34" s="156"/>
      <c r="FO34" s="156"/>
      <c r="FP34" s="156"/>
      <c r="FQ34" s="157"/>
      <c r="FR34" s="158"/>
      <c r="FS34" s="155"/>
      <c r="FT34" s="156"/>
      <c r="FU34" s="156"/>
      <c r="FV34" s="156"/>
      <c r="FW34" s="156"/>
      <c r="FX34" s="157"/>
      <c r="FY34" s="158"/>
      <c r="FZ34" s="155"/>
      <c r="GA34" s="156"/>
      <c r="GB34" s="156"/>
      <c r="GC34" s="156"/>
      <c r="GD34" s="156"/>
      <c r="GE34" s="157"/>
      <c r="GF34" s="158"/>
      <c r="GG34" s="159"/>
      <c r="GH34" s="156"/>
      <c r="GI34" s="156"/>
      <c r="GJ34" s="156"/>
      <c r="GK34" s="156"/>
      <c r="GL34" s="157"/>
      <c r="GM34" s="464"/>
      <c r="GN34" s="462"/>
      <c r="GO34" s="156"/>
      <c r="GP34" s="156"/>
      <c r="GQ34" s="156"/>
      <c r="GR34" s="156"/>
      <c r="GS34" s="157"/>
      <c r="GT34" s="158"/>
      <c r="GU34" s="155"/>
      <c r="GV34" s="156"/>
      <c r="GW34" s="156"/>
      <c r="GX34" s="156"/>
      <c r="GY34" s="156"/>
      <c r="GZ34" s="157"/>
      <c r="HA34" s="158"/>
      <c r="HB34" s="155"/>
      <c r="HC34" s="156"/>
      <c r="HD34" s="156"/>
      <c r="HE34" s="156"/>
      <c r="HF34" s="156"/>
      <c r="HG34" s="157"/>
      <c r="HH34" s="158"/>
      <c r="HI34" s="155"/>
      <c r="HJ34" s="156"/>
      <c r="HK34" s="156"/>
      <c r="HL34" s="156"/>
      <c r="HM34" s="156"/>
      <c r="HN34" s="157"/>
      <c r="HO34" s="158"/>
      <c r="HP34" s="155"/>
      <c r="HQ34" s="156"/>
      <c r="HR34" s="156"/>
      <c r="HS34" s="156"/>
      <c r="HT34" s="156"/>
      <c r="HU34" s="157"/>
      <c r="HV34" s="158"/>
      <c r="HW34" s="155"/>
      <c r="HX34" s="156"/>
      <c r="HY34" s="156"/>
      <c r="HZ34" s="156"/>
      <c r="IA34" s="156"/>
      <c r="IB34" s="157"/>
      <c r="IC34" s="464"/>
      <c r="ID34" s="462"/>
      <c r="IE34" s="156"/>
      <c r="IF34" s="156"/>
      <c r="IG34" s="156"/>
      <c r="IH34" s="156"/>
      <c r="II34" s="157"/>
      <c r="IJ34" s="158"/>
      <c r="IK34" s="159"/>
      <c r="IL34" s="156"/>
      <c r="IM34" s="156"/>
      <c r="IN34" s="156"/>
      <c r="IO34" s="156"/>
      <c r="IP34" s="157"/>
      <c r="IQ34" s="157"/>
      <c r="IR34" s="155"/>
      <c r="IS34" s="156"/>
      <c r="IT34" s="156"/>
      <c r="IU34" s="156"/>
      <c r="IV34" s="156"/>
      <c r="IW34" s="157"/>
      <c r="IX34" s="158"/>
      <c r="IY34" s="155"/>
      <c r="IZ34" s="156"/>
      <c r="JA34" s="156"/>
      <c r="JB34" s="156"/>
      <c r="JC34" s="156"/>
      <c r="JD34" s="157"/>
      <c r="JE34" s="158"/>
      <c r="JF34" s="155"/>
      <c r="JG34" s="156"/>
      <c r="JH34" s="156"/>
      <c r="JI34" s="156"/>
      <c r="JJ34" s="156"/>
      <c r="JK34" s="157"/>
      <c r="JL34" s="158"/>
      <c r="JM34" s="457"/>
      <c r="JN34" s="458"/>
      <c r="JO34" s="458"/>
      <c r="JP34" s="458"/>
      <c r="JQ34" s="458"/>
      <c r="JR34" s="157"/>
      <c r="JS34" s="464"/>
      <c r="JT34" s="462"/>
      <c r="JU34" s="458"/>
      <c r="JV34" s="458"/>
      <c r="JW34" s="458"/>
      <c r="JX34" s="458"/>
      <c r="JY34" s="157"/>
      <c r="JZ34" s="459"/>
      <c r="KA34" s="457"/>
      <c r="KB34" s="458"/>
      <c r="KC34" s="458"/>
      <c r="KD34" s="458"/>
      <c r="KE34" s="458"/>
      <c r="KF34" s="157"/>
      <c r="KG34" s="459"/>
      <c r="KH34" s="159"/>
      <c r="KI34" s="458"/>
      <c r="KJ34" s="458"/>
      <c r="KK34" s="458"/>
      <c r="KL34" s="458"/>
      <c r="KM34" s="157"/>
      <c r="KN34" s="157"/>
      <c r="KO34" s="165" t="str">
        <f t="shared" si="0"/>
        <v/>
      </c>
      <c r="KP34" s="143" t="str">
        <f t="shared" si="1"/>
        <v/>
      </c>
      <c r="KQ34" s="143" t="str">
        <f t="shared" si="2"/>
        <v/>
      </c>
      <c r="KR34" s="143" t="str">
        <f t="shared" si="3"/>
        <v/>
      </c>
      <c r="KS34" s="166" t="str">
        <f t="shared" si="4"/>
        <v/>
      </c>
      <c r="KT34" s="167"/>
      <c r="KU34" s="115"/>
      <c r="KV34" s="115"/>
      <c r="KW34" s="115"/>
      <c r="KX34" s="115"/>
    </row>
    <row r="35" spans="1:310" ht="15.75" customHeight="1" x14ac:dyDescent="0.5">
      <c r="A35" s="115"/>
      <c r="B35" s="143">
        <v>29</v>
      </c>
      <c r="C35" s="499" t="str">
        <f>IF(นักเรียน!C34="","",นักเรียน!C34)</f>
        <v/>
      </c>
      <c r="D35" s="499" t="str">
        <f>IF(นักเรียน!D34="","",นักเรียน!D34)</f>
        <v/>
      </c>
      <c r="E35" s="294" t="str">
        <f>IF(นักเรียน!E34="","",นักเรียน!E34)</f>
        <v/>
      </c>
      <c r="F35" s="143" t="str">
        <f>IF(นักเรียน!E34="","",นักเรียน!B34)</f>
        <v/>
      </c>
      <c r="G35" s="155"/>
      <c r="H35" s="156"/>
      <c r="I35" s="156"/>
      <c r="J35" s="156"/>
      <c r="K35" s="156"/>
      <c r="L35" s="157"/>
      <c r="M35" s="157"/>
      <c r="N35" s="155"/>
      <c r="O35" s="156"/>
      <c r="P35" s="156"/>
      <c r="Q35" s="156"/>
      <c r="R35" s="156"/>
      <c r="S35" s="157"/>
      <c r="T35" s="158"/>
      <c r="U35" s="155"/>
      <c r="V35" s="156"/>
      <c r="W35" s="156"/>
      <c r="X35" s="156"/>
      <c r="Y35" s="156"/>
      <c r="Z35" s="157"/>
      <c r="AA35" s="158"/>
      <c r="AB35" s="155"/>
      <c r="AC35" s="156"/>
      <c r="AD35" s="156"/>
      <c r="AE35" s="156"/>
      <c r="AF35" s="156"/>
      <c r="AG35" s="157"/>
      <c r="AH35" s="158"/>
      <c r="AI35" s="155"/>
      <c r="AJ35" s="156"/>
      <c r="AK35" s="156"/>
      <c r="AL35" s="156"/>
      <c r="AM35" s="156"/>
      <c r="AN35" s="157"/>
      <c r="AO35" s="158"/>
      <c r="AP35" s="155"/>
      <c r="AQ35" s="156"/>
      <c r="AR35" s="156"/>
      <c r="AS35" s="156"/>
      <c r="AT35" s="156"/>
      <c r="AU35" s="157"/>
      <c r="AV35" s="158"/>
      <c r="AW35" s="159"/>
      <c r="AX35" s="156"/>
      <c r="AY35" s="156"/>
      <c r="AZ35" s="156"/>
      <c r="BA35" s="156"/>
      <c r="BB35" s="157"/>
      <c r="BC35" s="157"/>
      <c r="BD35" s="155"/>
      <c r="BE35" s="156"/>
      <c r="BF35" s="156"/>
      <c r="BG35" s="156"/>
      <c r="BH35" s="156"/>
      <c r="BI35" s="157"/>
      <c r="BJ35" s="158"/>
      <c r="BK35" s="155"/>
      <c r="BL35" s="156"/>
      <c r="BM35" s="156"/>
      <c r="BN35" s="156"/>
      <c r="BO35" s="156"/>
      <c r="BP35" s="157"/>
      <c r="BQ35" s="158"/>
      <c r="BR35" s="155"/>
      <c r="BS35" s="156"/>
      <c r="BT35" s="156"/>
      <c r="BU35" s="156"/>
      <c r="BV35" s="156"/>
      <c r="BW35" s="157"/>
      <c r="BX35" s="158"/>
      <c r="BY35" s="159"/>
      <c r="BZ35" s="156"/>
      <c r="CA35" s="156"/>
      <c r="CB35" s="156"/>
      <c r="CC35" s="156"/>
      <c r="CD35" s="157"/>
      <c r="CE35" s="157"/>
      <c r="CF35" s="155"/>
      <c r="CG35" s="156"/>
      <c r="CH35" s="156"/>
      <c r="CI35" s="156"/>
      <c r="CJ35" s="156"/>
      <c r="CK35" s="157"/>
      <c r="CL35" s="158"/>
      <c r="CM35" s="155"/>
      <c r="CN35" s="156"/>
      <c r="CO35" s="156"/>
      <c r="CP35" s="156"/>
      <c r="CQ35" s="156"/>
      <c r="CR35" s="157"/>
      <c r="CS35" s="158"/>
      <c r="CT35" s="155"/>
      <c r="CU35" s="156"/>
      <c r="CV35" s="156"/>
      <c r="CW35" s="156"/>
      <c r="CX35" s="156"/>
      <c r="CY35" s="157"/>
      <c r="CZ35" s="158"/>
      <c r="DA35" s="159"/>
      <c r="DB35" s="156"/>
      <c r="DC35" s="156"/>
      <c r="DD35" s="156"/>
      <c r="DE35" s="156"/>
      <c r="DF35" s="157"/>
      <c r="DG35" s="464"/>
      <c r="DH35" s="462"/>
      <c r="DI35" s="156"/>
      <c r="DJ35" s="156"/>
      <c r="DK35" s="156"/>
      <c r="DL35" s="156"/>
      <c r="DM35" s="157"/>
      <c r="DN35" s="158"/>
      <c r="DO35" s="155"/>
      <c r="DP35" s="156"/>
      <c r="DQ35" s="156"/>
      <c r="DR35" s="156"/>
      <c r="DS35" s="156"/>
      <c r="DT35" s="157"/>
      <c r="DU35" s="158"/>
      <c r="DV35" s="155"/>
      <c r="DW35" s="156"/>
      <c r="DX35" s="156"/>
      <c r="DY35" s="156"/>
      <c r="DZ35" s="156"/>
      <c r="EA35" s="157"/>
      <c r="EB35" s="158"/>
      <c r="EC35" s="159"/>
      <c r="ED35" s="156"/>
      <c r="EE35" s="156"/>
      <c r="EF35" s="156"/>
      <c r="EG35" s="156"/>
      <c r="EH35" s="157"/>
      <c r="EI35" s="157"/>
      <c r="EJ35" s="155"/>
      <c r="EK35" s="156"/>
      <c r="EL35" s="156"/>
      <c r="EM35" s="156"/>
      <c r="EN35" s="156"/>
      <c r="EO35" s="157"/>
      <c r="EP35" s="464"/>
      <c r="EQ35" s="462"/>
      <c r="ER35" s="156"/>
      <c r="ES35" s="156"/>
      <c r="ET35" s="156"/>
      <c r="EU35" s="156"/>
      <c r="EV35" s="157"/>
      <c r="EW35" s="464"/>
      <c r="EX35" s="462"/>
      <c r="EY35" s="156"/>
      <c r="EZ35" s="156"/>
      <c r="FA35" s="156"/>
      <c r="FB35" s="156"/>
      <c r="FC35" s="157"/>
      <c r="FD35" s="158"/>
      <c r="FE35" s="159"/>
      <c r="FF35" s="156"/>
      <c r="FG35" s="156"/>
      <c r="FH35" s="156"/>
      <c r="FI35" s="156"/>
      <c r="FJ35" s="157"/>
      <c r="FK35" s="157"/>
      <c r="FL35" s="155"/>
      <c r="FM35" s="156"/>
      <c r="FN35" s="156"/>
      <c r="FO35" s="156"/>
      <c r="FP35" s="156"/>
      <c r="FQ35" s="157"/>
      <c r="FR35" s="158"/>
      <c r="FS35" s="155"/>
      <c r="FT35" s="156"/>
      <c r="FU35" s="156"/>
      <c r="FV35" s="156"/>
      <c r="FW35" s="156"/>
      <c r="FX35" s="157"/>
      <c r="FY35" s="158"/>
      <c r="FZ35" s="155"/>
      <c r="GA35" s="156"/>
      <c r="GB35" s="156"/>
      <c r="GC35" s="156"/>
      <c r="GD35" s="156"/>
      <c r="GE35" s="157"/>
      <c r="GF35" s="158"/>
      <c r="GG35" s="159"/>
      <c r="GH35" s="156"/>
      <c r="GI35" s="156"/>
      <c r="GJ35" s="156"/>
      <c r="GK35" s="156"/>
      <c r="GL35" s="157"/>
      <c r="GM35" s="464"/>
      <c r="GN35" s="462"/>
      <c r="GO35" s="156"/>
      <c r="GP35" s="156"/>
      <c r="GQ35" s="156"/>
      <c r="GR35" s="156"/>
      <c r="GS35" s="157"/>
      <c r="GT35" s="158"/>
      <c r="GU35" s="155"/>
      <c r="GV35" s="156"/>
      <c r="GW35" s="156"/>
      <c r="GX35" s="156"/>
      <c r="GY35" s="156"/>
      <c r="GZ35" s="157"/>
      <c r="HA35" s="158"/>
      <c r="HB35" s="155"/>
      <c r="HC35" s="156"/>
      <c r="HD35" s="156"/>
      <c r="HE35" s="156"/>
      <c r="HF35" s="156"/>
      <c r="HG35" s="157"/>
      <c r="HH35" s="158"/>
      <c r="HI35" s="155"/>
      <c r="HJ35" s="156"/>
      <c r="HK35" s="156"/>
      <c r="HL35" s="156"/>
      <c r="HM35" s="156"/>
      <c r="HN35" s="157"/>
      <c r="HO35" s="158"/>
      <c r="HP35" s="155"/>
      <c r="HQ35" s="156"/>
      <c r="HR35" s="156"/>
      <c r="HS35" s="156"/>
      <c r="HT35" s="156"/>
      <c r="HU35" s="157"/>
      <c r="HV35" s="158"/>
      <c r="HW35" s="155"/>
      <c r="HX35" s="156"/>
      <c r="HY35" s="156"/>
      <c r="HZ35" s="156"/>
      <c r="IA35" s="156"/>
      <c r="IB35" s="157"/>
      <c r="IC35" s="464"/>
      <c r="ID35" s="462"/>
      <c r="IE35" s="156"/>
      <c r="IF35" s="156"/>
      <c r="IG35" s="156"/>
      <c r="IH35" s="156"/>
      <c r="II35" s="157"/>
      <c r="IJ35" s="158"/>
      <c r="IK35" s="159"/>
      <c r="IL35" s="156"/>
      <c r="IM35" s="156"/>
      <c r="IN35" s="156"/>
      <c r="IO35" s="156"/>
      <c r="IP35" s="157"/>
      <c r="IQ35" s="157"/>
      <c r="IR35" s="155"/>
      <c r="IS35" s="156"/>
      <c r="IT35" s="156"/>
      <c r="IU35" s="156"/>
      <c r="IV35" s="156"/>
      <c r="IW35" s="157"/>
      <c r="IX35" s="158"/>
      <c r="IY35" s="155"/>
      <c r="IZ35" s="156"/>
      <c r="JA35" s="156"/>
      <c r="JB35" s="156"/>
      <c r="JC35" s="156"/>
      <c r="JD35" s="157"/>
      <c r="JE35" s="158"/>
      <c r="JF35" s="155"/>
      <c r="JG35" s="156"/>
      <c r="JH35" s="156"/>
      <c r="JI35" s="156"/>
      <c r="JJ35" s="156"/>
      <c r="JK35" s="157"/>
      <c r="JL35" s="158"/>
      <c r="JM35" s="457"/>
      <c r="JN35" s="458"/>
      <c r="JO35" s="458"/>
      <c r="JP35" s="458"/>
      <c r="JQ35" s="458"/>
      <c r="JR35" s="157"/>
      <c r="JS35" s="464"/>
      <c r="JT35" s="462"/>
      <c r="JU35" s="458"/>
      <c r="JV35" s="458"/>
      <c r="JW35" s="458"/>
      <c r="JX35" s="458"/>
      <c r="JY35" s="157"/>
      <c r="JZ35" s="459"/>
      <c r="KA35" s="457"/>
      <c r="KB35" s="458"/>
      <c r="KC35" s="458"/>
      <c r="KD35" s="458"/>
      <c r="KE35" s="458"/>
      <c r="KF35" s="157"/>
      <c r="KG35" s="459"/>
      <c r="KH35" s="159"/>
      <c r="KI35" s="458"/>
      <c r="KJ35" s="458"/>
      <c r="KK35" s="458"/>
      <c r="KL35" s="458"/>
      <c r="KM35" s="157"/>
      <c r="KN35" s="157"/>
      <c r="KO35" s="165" t="str">
        <f t="shared" si="0"/>
        <v/>
      </c>
      <c r="KP35" s="143" t="str">
        <f t="shared" si="1"/>
        <v/>
      </c>
      <c r="KQ35" s="143" t="str">
        <f t="shared" si="2"/>
        <v/>
      </c>
      <c r="KR35" s="143" t="str">
        <f t="shared" si="3"/>
        <v/>
      </c>
      <c r="KS35" s="166" t="str">
        <f t="shared" si="4"/>
        <v/>
      </c>
      <c r="KT35" s="167"/>
      <c r="KU35" s="115"/>
      <c r="KV35" s="115"/>
      <c r="KW35" s="115"/>
      <c r="KX35" s="115"/>
    </row>
    <row r="36" spans="1:310" ht="15.75" customHeight="1" x14ac:dyDescent="0.5">
      <c r="A36" s="115"/>
      <c r="B36" s="143">
        <v>30</v>
      </c>
      <c r="C36" s="499" t="str">
        <f>IF(นักเรียน!C35="","",นักเรียน!C35)</f>
        <v/>
      </c>
      <c r="D36" s="499" t="str">
        <f>IF(นักเรียน!D35="","",นักเรียน!D35)</f>
        <v/>
      </c>
      <c r="E36" s="294" t="str">
        <f>IF(นักเรียน!E35="","",นักเรียน!E35)</f>
        <v/>
      </c>
      <c r="F36" s="143" t="str">
        <f>IF(นักเรียน!E35="","",นักเรียน!B35)</f>
        <v/>
      </c>
      <c r="G36" s="155"/>
      <c r="H36" s="156"/>
      <c r="I36" s="156"/>
      <c r="J36" s="156"/>
      <c r="K36" s="156"/>
      <c r="L36" s="157"/>
      <c r="M36" s="157"/>
      <c r="N36" s="155"/>
      <c r="O36" s="156"/>
      <c r="P36" s="156"/>
      <c r="Q36" s="156"/>
      <c r="R36" s="156"/>
      <c r="S36" s="157"/>
      <c r="T36" s="158"/>
      <c r="U36" s="155"/>
      <c r="V36" s="156"/>
      <c r="W36" s="156"/>
      <c r="X36" s="156"/>
      <c r="Y36" s="156"/>
      <c r="Z36" s="157"/>
      <c r="AA36" s="158"/>
      <c r="AB36" s="155"/>
      <c r="AC36" s="156"/>
      <c r="AD36" s="156"/>
      <c r="AE36" s="156"/>
      <c r="AF36" s="156"/>
      <c r="AG36" s="157"/>
      <c r="AH36" s="158"/>
      <c r="AI36" s="155"/>
      <c r="AJ36" s="156"/>
      <c r="AK36" s="156"/>
      <c r="AL36" s="156"/>
      <c r="AM36" s="156"/>
      <c r="AN36" s="157"/>
      <c r="AO36" s="158"/>
      <c r="AP36" s="155"/>
      <c r="AQ36" s="156"/>
      <c r="AR36" s="156"/>
      <c r="AS36" s="156"/>
      <c r="AT36" s="156"/>
      <c r="AU36" s="157"/>
      <c r="AV36" s="158"/>
      <c r="AW36" s="159"/>
      <c r="AX36" s="156"/>
      <c r="AY36" s="156"/>
      <c r="AZ36" s="156"/>
      <c r="BA36" s="156"/>
      <c r="BB36" s="157"/>
      <c r="BC36" s="157"/>
      <c r="BD36" s="155"/>
      <c r="BE36" s="156"/>
      <c r="BF36" s="156"/>
      <c r="BG36" s="156"/>
      <c r="BH36" s="156"/>
      <c r="BI36" s="157"/>
      <c r="BJ36" s="158"/>
      <c r="BK36" s="155"/>
      <c r="BL36" s="156"/>
      <c r="BM36" s="156"/>
      <c r="BN36" s="156"/>
      <c r="BO36" s="156"/>
      <c r="BP36" s="157"/>
      <c r="BQ36" s="158"/>
      <c r="BR36" s="155"/>
      <c r="BS36" s="156"/>
      <c r="BT36" s="156"/>
      <c r="BU36" s="156"/>
      <c r="BV36" s="156"/>
      <c r="BW36" s="157"/>
      <c r="BX36" s="158"/>
      <c r="BY36" s="159"/>
      <c r="BZ36" s="156"/>
      <c r="CA36" s="156"/>
      <c r="CB36" s="156"/>
      <c r="CC36" s="156"/>
      <c r="CD36" s="157"/>
      <c r="CE36" s="157"/>
      <c r="CF36" s="155"/>
      <c r="CG36" s="156"/>
      <c r="CH36" s="156"/>
      <c r="CI36" s="156"/>
      <c r="CJ36" s="156"/>
      <c r="CK36" s="157"/>
      <c r="CL36" s="158"/>
      <c r="CM36" s="155"/>
      <c r="CN36" s="156"/>
      <c r="CO36" s="156"/>
      <c r="CP36" s="156"/>
      <c r="CQ36" s="156"/>
      <c r="CR36" s="157"/>
      <c r="CS36" s="158"/>
      <c r="CT36" s="155"/>
      <c r="CU36" s="156"/>
      <c r="CV36" s="156"/>
      <c r="CW36" s="156"/>
      <c r="CX36" s="156"/>
      <c r="CY36" s="157"/>
      <c r="CZ36" s="158"/>
      <c r="DA36" s="159"/>
      <c r="DB36" s="156"/>
      <c r="DC36" s="156"/>
      <c r="DD36" s="156"/>
      <c r="DE36" s="156"/>
      <c r="DF36" s="157"/>
      <c r="DG36" s="464"/>
      <c r="DH36" s="462"/>
      <c r="DI36" s="156"/>
      <c r="DJ36" s="156"/>
      <c r="DK36" s="156"/>
      <c r="DL36" s="156"/>
      <c r="DM36" s="157"/>
      <c r="DN36" s="158"/>
      <c r="DO36" s="155"/>
      <c r="DP36" s="156"/>
      <c r="DQ36" s="156"/>
      <c r="DR36" s="156"/>
      <c r="DS36" s="156"/>
      <c r="DT36" s="157"/>
      <c r="DU36" s="158"/>
      <c r="DV36" s="155"/>
      <c r="DW36" s="156"/>
      <c r="DX36" s="156"/>
      <c r="DY36" s="156"/>
      <c r="DZ36" s="156"/>
      <c r="EA36" s="157"/>
      <c r="EB36" s="158"/>
      <c r="EC36" s="159"/>
      <c r="ED36" s="156"/>
      <c r="EE36" s="156"/>
      <c r="EF36" s="156"/>
      <c r="EG36" s="156"/>
      <c r="EH36" s="157"/>
      <c r="EI36" s="157"/>
      <c r="EJ36" s="155"/>
      <c r="EK36" s="156"/>
      <c r="EL36" s="156"/>
      <c r="EM36" s="156"/>
      <c r="EN36" s="156"/>
      <c r="EO36" s="157"/>
      <c r="EP36" s="464"/>
      <c r="EQ36" s="462"/>
      <c r="ER36" s="156"/>
      <c r="ES36" s="156"/>
      <c r="ET36" s="156"/>
      <c r="EU36" s="156"/>
      <c r="EV36" s="157"/>
      <c r="EW36" s="464"/>
      <c r="EX36" s="462"/>
      <c r="EY36" s="156"/>
      <c r="EZ36" s="156"/>
      <c r="FA36" s="156"/>
      <c r="FB36" s="156"/>
      <c r="FC36" s="157"/>
      <c r="FD36" s="158"/>
      <c r="FE36" s="159"/>
      <c r="FF36" s="156"/>
      <c r="FG36" s="156"/>
      <c r="FH36" s="156"/>
      <c r="FI36" s="156"/>
      <c r="FJ36" s="157"/>
      <c r="FK36" s="157"/>
      <c r="FL36" s="155"/>
      <c r="FM36" s="156"/>
      <c r="FN36" s="156"/>
      <c r="FO36" s="156"/>
      <c r="FP36" s="156"/>
      <c r="FQ36" s="157"/>
      <c r="FR36" s="158"/>
      <c r="FS36" s="155"/>
      <c r="FT36" s="156"/>
      <c r="FU36" s="156"/>
      <c r="FV36" s="156"/>
      <c r="FW36" s="156"/>
      <c r="FX36" s="157"/>
      <c r="FY36" s="158"/>
      <c r="FZ36" s="155"/>
      <c r="GA36" s="156"/>
      <c r="GB36" s="156"/>
      <c r="GC36" s="156"/>
      <c r="GD36" s="156"/>
      <c r="GE36" s="157"/>
      <c r="GF36" s="158"/>
      <c r="GG36" s="159"/>
      <c r="GH36" s="156"/>
      <c r="GI36" s="156"/>
      <c r="GJ36" s="156"/>
      <c r="GK36" s="156"/>
      <c r="GL36" s="157"/>
      <c r="GM36" s="464"/>
      <c r="GN36" s="462"/>
      <c r="GO36" s="156"/>
      <c r="GP36" s="156"/>
      <c r="GQ36" s="156"/>
      <c r="GR36" s="156"/>
      <c r="GS36" s="157"/>
      <c r="GT36" s="158"/>
      <c r="GU36" s="155"/>
      <c r="GV36" s="156"/>
      <c r="GW36" s="156"/>
      <c r="GX36" s="156"/>
      <c r="GY36" s="156"/>
      <c r="GZ36" s="157"/>
      <c r="HA36" s="158"/>
      <c r="HB36" s="155"/>
      <c r="HC36" s="156"/>
      <c r="HD36" s="156"/>
      <c r="HE36" s="156"/>
      <c r="HF36" s="156"/>
      <c r="HG36" s="157"/>
      <c r="HH36" s="158"/>
      <c r="HI36" s="155"/>
      <c r="HJ36" s="156"/>
      <c r="HK36" s="156"/>
      <c r="HL36" s="156"/>
      <c r="HM36" s="156"/>
      <c r="HN36" s="157"/>
      <c r="HO36" s="158"/>
      <c r="HP36" s="155"/>
      <c r="HQ36" s="156"/>
      <c r="HR36" s="156"/>
      <c r="HS36" s="156"/>
      <c r="HT36" s="156"/>
      <c r="HU36" s="157"/>
      <c r="HV36" s="158"/>
      <c r="HW36" s="155"/>
      <c r="HX36" s="156"/>
      <c r="HY36" s="156"/>
      <c r="HZ36" s="156"/>
      <c r="IA36" s="156"/>
      <c r="IB36" s="157"/>
      <c r="IC36" s="464"/>
      <c r="ID36" s="462"/>
      <c r="IE36" s="156"/>
      <c r="IF36" s="156"/>
      <c r="IG36" s="156"/>
      <c r="IH36" s="156"/>
      <c r="II36" s="157"/>
      <c r="IJ36" s="158"/>
      <c r="IK36" s="159"/>
      <c r="IL36" s="156"/>
      <c r="IM36" s="156"/>
      <c r="IN36" s="156"/>
      <c r="IO36" s="156"/>
      <c r="IP36" s="157"/>
      <c r="IQ36" s="157"/>
      <c r="IR36" s="155"/>
      <c r="IS36" s="156"/>
      <c r="IT36" s="156"/>
      <c r="IU36" s="156"/>
      <c r="IV36" s="156"/>
      <c r="IW36" s="157"/>
      <c r="IX36" s="158"/>
      <c r="IY36" s="155"/>
      <c r="IZ36" s="156"/>
      <c r="JA36" s="156"/>
      <c r="JB36" s="156"/>
      <c r="JC36" s="156"/>
      <c r="JD36" s="157"/>
      <c r="JE36" s="158"/>
      <c r="JF36" s="155"/>
      <c r="JG36" s="156"/>
      <c r="JH36" s="156"/>
      <c r="JI36" s="156"/>
      <c r="JJ36" s="156"/>
      <c r="JK36" s="157"/>
      <c r="JL36" s="158"/>
      <c r="JM36" s="457"/>
      <c r="JN36" s="458"/>
      <c r="JO36" s="458"/>
      <c r="JP36" s="458"/>
      <c r="JQ36" s="458"/>
      <c r="JR36" s="157"/>
      <c r="JS36" s="464"/>
      <c r="JT36" s="462"/>
      <c r="JU36" s="458"/>
      <c r="JV36" s="458"/>
      <c r="JW36" s="458"/>
      <c r="JX36" s="458"/>
      <c r="JY36" s="157"/>
      <c r="JZ36" s="459"/>
      <c r="KA36" s="457"/>
      <c r="KB36" s="458"/>
      <c r="KC36" s="458"/>
      <c r="KD36" s="458"/>
      <c r="KE36" s="458"/>
      <c r="KF36" s="157"/>
      <c r="KG36" s="459"/>
      <c r="KH36" s="159"/>
      <c r="KI36" s="458"/>
      <c r="KJ36" s="458"/>
      <c r="KK36" s="458"/>
      <c r="KL36" s="458"/>
      <c r="KM36" s="157"/>
      <c r="KN36" s="157"/>
      <c r="KO36" s="165" t="str">
        <f t="shared" si="0"/>
        <v/>
      </c>
      <c r="KP36" s="143" t="str">
        <f t="shared" si="1"/>
        <v/>
      </c>
      <c r="KQ36" s="143" t="str">
        <f t="shared" si="2"/>
        <v/>
      </c>
      <c r="KR36" s="143" t="str">
        <f t="shared" si="3"/>
        <v/>
      </c>
      <c r="KS36" s="166" t="str">
        <f t="shared" si="4"/>
        <v/>
      </c>
      <c r="KT36" s="167"/>
      <c r="KU36" s="115"/>
      <c r="KV36" s="115"/>
      <c r="KW36" s="115"/>
      <c r="KX36" s="115"/>
    </row>
    <row r="37" spans="1:310" ht="15.75" customHeight="1" x14ac:dyDescent="0.5">
      <c r="A37" s="115"/>
      <c r="B37" s="143">
        <v>31</v>
      </c>
      <c r="C37" s="499" t="str">
        <f>IF(นักเรียน!C36="","",นักเรียน!C36)</f>
        <v/>
      </c>
      <c r="D37" s="499" t="str">
        <f>IF(นักเรียน!D36="","",นักเรียน!D36)</f>
        <v/>
      </c>
      <c r="E37" s="294" t="str">
        <f>IF(นักเรียน!E36="","",นักเรียน!E36)</f>
        <v/>
      </c>
      <c r="F37" s="143" t="str">
        <f>IF(นักเรียน!E36="","",นักเรียน!B36)</f>
        <v/>
      </c>
      <c r="G37" s="155"/>
      <c r="H37" s="156"/>
      <c r="I37" s="156"/>
      <c r="J37" s="156"/>
      <c r="K37" s="156"/>
      <c r="L37" s="157"/>
      <c r="M37" s="157"/>
      <c r="N37" s="155"/>
      <c r="O37" s="156"/>
      <c r="P37" s="156"/>
      <c r="Q37" s="156"/>
      <c r="R37" s="156"/>
      <c r="S37" s="157"/>
      <c r="T37" s="158"/>
      <c r="U37" s="155"/>
      <c r="V37" s="156"/>
      <c r="W37" s="156"/>
      <c r="X37" s="156"/>
      <c r="Y37" s="156"/>
      <c r="Z37" s="157"/>
      <c r="AA37" s="158"/>
      <c r="AB37" s="155"/>
      <c r="AC37" s="156"/>
      <c r="AD37" s="156"/>
      <c r="AE37" s="156"/>
      <c r="AF37" s="156"/>
      <c r="AG37" s="157"/>
      <c r="AH37" s="158"/>
      <c r="AI37" s="155"/>
      <c r="AJ37" s="156"/>
      <c r="AK37" s="156"/>
      <c r="AL37" s="156"/>
      <c r="AM37" s="156"/>
      <c r="AN37" s="157"/>
      <c r="AO37" s="158"/>
      <c r="AP37" s="155"/>
      <c r="AQ37" s="156"/>
      <c r="AR37" s="156"/>
      <c r="AS37" s="156"/>
      <c r="AT37" s="156"/>
      <c r="AU37" s="157"/>
      <c r="AV37" s="158"/>
      <c r="AW37" s="159"/>
      <c r="AX37" s="156"/>
      <c r="AY37" s="156"/>
      <c r="AZ37" s="156"/>
      <c r="BA37" s="156"/>
      <c r="BB37" s="157"/>
      <c r="BC37" s="157"/>
      <c r="BD37" s="155"/>
      <c r="BE37" s="156"/>
      <c r="BF37" s="156"/>
      <c r="BG37" s="156"/>
      <c r="BH37" s="156"/>
      <c r="BI37" s="157"/>
      <c r="BJ37" s="158"/>
      <c r="BK37" s="155"/>
      <c r="BL37" s="156"/>
      <c r="BM37" s="156"/>
      <c r="BN37" s="156"/>
      <c r="BO37" s="156"/>
      <c r="BP37" s="157"/>
      <c r="BQ37" s="158"/>
      <c r="BR37" s="155"/>
      <c r="BS37" s="156"/>
      <c r="BT37" s="156"/>
      <c r="BU37" s="156"/>
      <c r="BV37" s="156"/>
      <c r="BW37" s="157"/>
      <c r="BX37" s="158"/>
      <c r="BY37" s="159"/>
      <c r="BZ37" s="156"/>
      <c r="CA37" s="156"/>
      <c r="CB37" s="156"/>
      <c r="CC37" s="156"/>
      <c r="CD37" s="157"/>
      <c r="CE37" s="157"/>
      <c r="CF37" s="155"/>
      <c r="CG37" s="156"/>
      <c r="CH37" s="156"/>
      <c r="CI37" s="156"/>
      <c r="CJ37" s="156"/>
      <c r="CK37" s="157"/>
      <c r="CL37" s="158"/>
      <c r="CM37" s="155"/>
      <c r="CN37" s="156"/>
      <c r="CO37" s="156"/>
      <c r="CP37" s="156"/>
      <c r="CQ37" s="156"/>
      <c r="CR37" s="157"/>
      <c r="CS37" s="158"/>
      <c r="CT37" s="155"/>
      <c r="CU37" s="156"/>
      <c r="CV37" s="156"/>
      <c r="CW37" s="156"/>
      <c r="CX37" s="156"/>
      <c r="CY37" s="157"/>
      <c r="CZ37" s="158"/>
      <c r="DA37" s="159"/>
      <c r="DB37" s="156"/>
      <c r="DC37" s="156"/>
      <c r="DD37" s="156"/>
      <c r="DE37" s="156"/>
      <c r="DF37" s="157"/>
      <c r="DG37" s="464"/>
      <c r="DH37" s="462"/>
      <c r="DI37" s="156"/>
      <c r="DJ37" s="156"/>
      <c r="DK37" s="156"/>
      <c r="DL37" s="156"/>
      <c r="DM37" s="157"/>
      <c r="DN37" s="158"/>
      <c r="DO37" s="155"/>
      <c r="DP37" s="156"/>
      <c r="DQ37" s="156"/>
      <c r="DR37" s="156"/>
      <c r="DS37" s="156"/>
      <c r="DT37" s="157"/>
      <c r="DU37" s="158"/>
      <c r="DV37" s="155"/>
      <c r="DW37" s="156"/>
      <c r="DX37" s="156"/>
      <c r="DY37" s="156"/>
      <c r="DZ37" s="156"/>
      <c r="EA37" s="157"/>
      <c r="EB37" s="158"/>
      <c r="EC37" s="159"/>
      <c r="ED37" s="156"/>
      <c r="EE37" s="156"/>
      <c r="EF37" s="156"/>
      <c r="EG37" s="156"/>
      <c r="EH37" s="157"/>
      <c r="EI37" s="157"/>
      <c r="EJ37" s="155"/>
      <c r="EK37" s="156"/>
      <c r="EL37" s="156"/>
      <c r="EM37" s="156"/>
      <c r="EN37" s="156"/>
      <c r="EO37" s="157"/>
      <c r="EP37" s="464"/>
      <c r="EQ37" s="462"/>
      <c r="ER37" s="156"/>
      <c r="ES37" s="156"/>
      <c r="ET37" s="156"/>
      <c r="EU37" s="156"/>
      <c r="EV37" s="157"/>
      <c r="EW37" s="464"/>
      <c r="EX37" s="462"/>
      <c r="EY37" s="156"/>
      <c r="EZ37" s="156"/>
      <c r="FA37" s="156"/>
      <c r="FB37" s="156"/>
      <c r="FC37" s="157"/>
      <c r="FD37" s="158"/>
      <c r="FE37" s="159"/>
      <c r="FF37" s="156"/>
      <c r="FG37" s="156"/>
      <c r="FH37" s="156"/>
      <c r="FI37" s="156"/>
      <c r="FJ37" s="157"/>
      <c r="FK37" s="157"/>
      <c r="FL37" s="155"/>
      <c r="FM37" s="156"/>
      <c r="FN37" s="156"/>
      <c r="FO37" s="156"/>
      <c r="FP37" s="156"/>
      <c r="FQ37" s="157"/>
      <c r="FR37" s="158"/>
      <c r="FS37" s="155"/>
      <c r="FT37" s="156"/>
      <c r="FU37" s="156"/>
      <c r="FV37" s="156"/>
      <c r="FW37" s="156"/>
      <c r="FX37" s="157"/>
      <c r="FY37" s="158"/>
      <c r="FZ37" s="155"/>
      <c r="GA37" s="156"/>
      <c r="GB37" s="156"/>
      <c r="GC37" s="156"/>
      <c r="GD37" s="156"/>
      <c r="GE37" s="157"/>
      <c r="GF37" s="158"/>
      <c r="GG37" s="159"/>
      <c r="GH37" s="156"/>
      <c r="GI37" s="156"/>
      <c r="GJ37" s="156"/>
      <c r="GK37" s="156"/>
      <c r="GL37" s="157"/>
      <c r="GM37" s="464"/>
      <c r="GN37" s="462"/>
      <c r="GO37" s="156"/>
      <c r="GP37" s="156"/>
      <c r="GQ37" s="156"/>
      <c r="GR37" s="156"/>
      <c r="GS37" s="157"/>
      <c r="GT37" s="158"/>
      <c r="GU37" s="155"/>
      <c r="GV37" s="156"/>
      <c r="GW37" s="156"/>
      <c r="GX37" s="156"/>
      <c r="GY37" s="156"/>
      <c r="GZ37" s="157"/>
      <c r="HA37" s="158"/>
      <c r="HB37" s="155"/>
      <c r="HC37" s="156"/>
      <c r="HD37" s="156"/>
      <c r="HE37" s="156"/>
      <c r="HF37" s="156"/>
      <c r="HG37" s="157"/>
      <c r="HH37" s="158"/>
      <c r="HI37" s="155"/>
      <c r="HJ37" s="156"/>
      <c r="HK37" s="156"/>
      <c r="HL37" s="156"/>
      <c r="HM37" s="156"/>
      <c r="HN37" s="157"/>
      <c r="HO37" s="158"/>
      <c r="HP37" s="155"/>
      <c r="HQ37" s="156"/>
      <c r="HR37" s="156"/>
      <c r="HS37" s="156"/>
      <c r="HT37" s="156"/>
      <c r="HU37" s="157"/>
      <c r="HV37" s="158"/>
      <c r="HW37" s="155"/>
      <c r="HX37" s="156"/>
      <c r="HY37" s="156"/>
      <c r="HZ37" s="156"/>
      <c r="IA37" s="156"/>
      <c r="IB37" s="157"/>
      <c r="IC37" s="464"/>
      <c r="ID37" s="462"/>
      <c r="IE37" s="156"/>
      <c r="IF37" s="156"/>
      <c r="IG37" s="156"/>
      <c r="IH37" s="156"/>
      <c r="II37" s="157"/>
      <c r="IJ37" s="158"/>
      <c r="IK37" s="159"/>
      <c r="IL37" s="156"/>
      <c r="IM37" s="156"/>
      <c r="IN37" s="156"/>
      <c r="IO37" s="156"/>
      <c r="IP37" s="157"/>
      <c r="IQ37" s="157"/>
      <c r="IR37" s="155"/>
      <c r="IS37" s="156"/>
      <c r="IT37" s="156"/>
      <c r="IU37" s="156"/>
      <c r="IV37" s="156"/>
      <c r="IW37" s="157"/>
      <c r="IX37" s="158"/>
      <c r="IY37" s="155"/>
      <c r="IZ37" s="156"/>
      <c r="JA37" s="156"/>
      <c r="JB37" s="156"/>
      <c r="JC37" s="156"/>
      <c r="JD37" s="157"/>
      <c r="JE37" s="158"/>
      <c r="JF37" s="155"/>
      <c r="JG37" s="156"/>
      <c r="JH37" s="156"/>
      <c r="JI37" s="156"/>
      <c r="JJ37" s="156"/>
      <c r="JK37" s="157"/>
      <c r="JL37" s="158"/>
      <c r="JM37" s="457"/>
      <c r="JN37" s="458"/>
      <c r="JO37" s="458"/>
      <c r="JP37" s="458"/>
      <c r="JQ37" s="458"/>
      <c r="JR37" s="157"/>
      <c r="JS37" s="464"/>
      <c r="JT37" s="462"/>
      <c r="JU37" s="458"/>
      <c r="JV37" s="458"/>
      <c r="JW37" s="458"/>
      <c r="JX37" s="458"/>
      <c r="JY37" s="157"/>
      <c r="JZ37" s="459"/>
      <c r="KA37" s="457"/>
      <c r="KB37" s="458"/>
      <c r="KC37" s="458"/>
      <c r="KD37" s="458"/>
      <c r="KE37" s="458"/>
      <c r="KF37" s="157"/>
      <c r="KG37" s="459"/>
      <c r="KH37" s="159"/>
      <c r="KI37" s="458"/>
      <c r="KJ37" s="458"/>
      <c r="KK37" s="458"/>
      <c r="KL37" s="458"/>
      <c r="KM37" s="157"/>
      <c r="KN37" s="157"/>
      <c r="KO37" s="165" t="str">
        <f t="shared" si="0"/>
        <v/>
      </c>
      <c r="KP37" s="143" t="str">
        <f t="shared" si="1"/>
        <v/>
      </c>
      <c r="KQ37" s="143" t="str">
        <f t="shared" si="2"/>
        <v/>
      </c>
      <c r="KR37" s="143" t="str">
        <f t="shared" si="3"/>
        <v/>
      </c>
      <c r="KS37" s="166" t="str">
        <f t="shared" si="4"/>
        <v/>
      </c>
      <c r="KT37" s="167"/>
      <c r="KU37" s="115"/>
      <c r="KV37" s="115"/>
      <c r="KW37" s="115"/>
      <c r="KX37" s="115"/>
    </row>
    <row r="38" spans="1:310" ht="15.75" customHeight="1" x14ac:dyDescent="0.5">
      <c r="A38" s="115"/>
      <c r="B38" s="143">
        <v>32</v>
      </c>
      <c r="C38" s="499" t="str">
        <f>IF(นักเรียน!C37="","",นักเรียน!C37)</f>
        <v/>
      </c>
      <c r="D38" s="499" t="str">
        <f>IF(นักเรียน!D37="","",นักเรียน!D37)</f>
        <v/>
      </c>
      <c r="E38" s="294" t="str">
        <f>IF(นักเรียน!E37="","",นักเรียน!E37)</f>
        <v/>
      </c>
      <c r="F38" s="143" t="str">
        <f>IF(นักเรียน!E37="","",นักเรียน!B37)</f>
        <v/>
      </c>
      <c r="G38" s="155"/>
      <c r="H38" s="156"/>
      <c r="I38" s="156"/>
      <c r="J38" s="156"/>
      <c r="K38" s="156"/>
      <c r="L38" s="157"/>
      <c r="M38" s="157"/>
      <c r="N38" s="155"/>
      <c r="O38" s="156"/>
      <c r="P38" s="156"/>
      <c r="Q38" s="156"/>
      <c r="R38" s="156"/>
      <c r="S38" s="157"/>
      <c r="T38" s="158"/>
      <c r="U38" s="155"/>
      <c r="V38" s="156"/>
      <c r="W38" s="156"/>
      <c r="X38" s="156"/>
      <c r="Y38" s="156"/>
      <c r="Z38" s="157"/>
      <c r="AA38" s="158"/>
      <c r="AB38" s="155"/>
      <c r="AC38" s="156"/>
      <c r="AD38" s="156"/>
      <c r="AE38" s="156"/>
      <c r="AF38" s="156"/>
      <c r="AG38" s="157"/>
      <c r="AH38" s="158"/>
      <c r="AI38" s="155"/>
      <c r="AJ38" s="156"/>
      <c r="AK38" s="156"/>
      <c r="AL38" s="156"/>
      <c r="AM38" s="156"/>
      <c r="AN38" s="157"/>
      <c r="AO38" s="158"/>
      <c r="AP38" s="155"/>
      <c r="AQ38" s="156"/>
      <c r="AR38" s="156"/>
      <c r="AS38" s="156"/>
      <c r="AT38" s="156"/>
      <c r="AU38" s="157"/>
      <c r="AV38" s="158"/>
      <c r="AW38" s="159"/>
      <c r="AX38" s="156"/>
      <c r="AY38" s="156"/>
      <c r="AZ38" s="156"/>
      <c r="BA38" s="156"/>
      <c r="BB38" s="157"/>
      <c r="BC38" s="157"/>
      <c r="BD38" s="155"/>
      <c r="BE38" s="156"/>
      <c r="BF38" s="156"/>
      <c r="BG38" s="156"/>
      <c r="BH38" s="156"/>
      <c r="BI38" s="157"/>
      <c r="BJ38" s="158"/>
      <c r="BK38" s="155"/>
      <c r="BL38" s="156"/>
      <c r="BM38" s="156"/>
      <c r="BN38" s="156"/>
      <c r="BO38" s="156"/>
      <c r="BP38" s="157"/>
      <c r="BQ38" s="158"/>
      <c r="BR38" s="155"/>
      <c r="BS38" s="156"/>
      <c r="BT38" s="156"/>
      <c r="BU38" s="156"/>
      <c r="BV38" s="156"/>
      <c r="BW38" s="157"/>
      <c r="BX38" s="158"/>
      <c r="BY38" s="159"/>
      <c r="BZ38" s="156"/>
      <c r="CA38" s="156"/>
      <c r="CB38" s="156"/>
      <c r="CC38" s="156"/>
      <c r="CD38" s="157"/>
      <c r="CE38" s="157"/>
      <c r="CF38" s="155"/>
      <c r="CG38" s="156"/>
      <c r="CH38" s="156"/>
      <c r="CI38" s="156"/>
      <c r="CJ38" s="156"/>
      <c r="CK38" s="157"/>
      <c r="CL38" s="158"/>
      <c r="CM38" s="155"/>
      <c r="CN38" s="156"/>
      <c r="CO38" s="156"/>
      <c r="CP38" s="156"/>
      <c r="CQ38" s="156"/>
      <c r="CR38" s="157"/>
      <c r="CS38" s="158"/>
      <c r="CT38" s="155"/>
      <c r="CU38" s="156"/>
      <c r="CV38" s="156"/>
      <c r="CW38" s="156"/>
      <c r="CX38" s="156"/>
      <c r="CY38" s="157"/>
      <c r="CZ38" s="158"/>
      <c r="DA38" s="159"/>
      <c r="DB38" s="156"/>
      <c r="DC38" s="156"/>
      <c r="DD38" s="156"/>
      <c r="DE38" s="156"/>
      <c r="DF38" s="157"/>
      <c r="DG38" s="464"/>
      <c r="DH38" s="462"/>
      <c r="DI38" s="156"/>
      <c r="DJ38" s="156"/>
      <c r="DK38" s="156"/>
      <c r="DL38" s="156"/>
      <c r="DM38" s="157"/>
      <c r="DN38" s="158"/>
      <c r="DO38" s="155"/>
      <c r="DP38" s="156"/>
      <c r="DQ38" s="156"/>
      <c r="DR38" s="156"/>
      <c r="DS38" s="156"/>
      <c r="DT38" s="157"/>
      <c r="DU38" s="158"/>
      <c r="DV38" s="155"/>
      <c r="DW38" s="156"/>
      <c r="DX38" s="156"/>
      <c r="DY38" s="156"/>
      <c r="DZ38" s="156"/>
      <c r="EA38" s="157"/>
      <c r="EB38" s="158"/>
      <c r="EC38" s="159"/>
      <c r="ED38" s="156"/>
      <c r="EE38" s="156"/>
      <c r="EF38" s="156"/>
      <c r="EG38" s="156"/>
      <c r="EH38" s="157"/>
      <c r="EI38" s="157"/>
      <c r="EJ38" s="155"/>
      <c r="EK38" s="156"/>
      <c r="EL38" s="156"/>
      <c r="EM38" s="156"/>
      <c r="EN38" s="156"/>
      <c r="EO38" s="157"/>
      <c r="EP38" s="464"/>
      <c r="EQ38" s="462"/>
      <c r="ER38" s="156"/>
      <c r="ES38" s="156"/>
      <c r="ET38" s="156"/>
      <c r="EU38" s="156"/>
      <c r="EV38" s="157"/>
      <c r="EW38" s="464"/>
      <c r="EX38" s="462"/>
      <c r="EY38" s="156"/>
      <c r="EZ38" s="156"/>
      <c r="FA38" s="156"/>
      <c r="FB38" s="156"/>
      <c r="FC38" s="157"/>
      <c r="FD38" s="158"/>
      <c r="FE38" s="159"/>
      <c r="FF38" s="156"/>
      <c r="FG38" s="156"/>
      <c r="FH38" s="156"/>
      <c r="FI38" s="156"/>
      <c r="FJ38" s="157"/>
      <c r="FK38" s="157"/>
      <c r="FL38" s="155"/>
      <c r="FM38" s="156"/>
      <c r="FN38" s="156"/>
      <c r="FO38" s="156"/>
      <c r="FP38" s="156"/>
      <c r="FQ38" s="157"/>
      <c r="FR38" s="158"/>
      <c r="FS38" s="155"/>
      <c r="FT38" s="156"/>
      <c r="FU38" s="156"/>
      <c r="FV38" s="156"/>
      <c r="FW38" s="156"/>
      <c r="FX38" s="157"/>
      <c r="FY38" s="158"/>
      <c r="FZ38" s="155"/>
      <c r="GA38" s="156"/>
      <c r="GB38" s="156"/>
      <c r="GC38" s="156"/>
      <c r="GD38" s="156"/>
      <c r="GE38" s="157"/>
      <c r="GF38" s="158"/>
      <c r="GG38" s="159"/>
      <c r="GH38" s="156"/>
      <c r="GI38" s="156"/>
      <c r="GJ38" s="156"/>
      <c r="GK38" s="156"/>
      <c r="GL38" s="157"/>
      <c r="GM38" s="464"/>
      <c r="GN38" s="462"/>
      <c r="GO38" s="156"/>
      <c r="GP38" s="156"/>
      <c r="GQ38" s="156"/>
      <c r="GR38" s="156"/>
      <c r="GS38" s="157"/>
      <c r="GT38" s="158"/>
      <c r="GU38" s="155"/>
      <c r="GV38" s="156"/>
      <c r="GW38" s="156"/>
      <c r="GX38" s="156"/>
      <c r="GY38" s="156"/>
      <c r="GZ38" s="157"/>
      <c r="HA38" s="158"/>
      <c r="HB38" s="155"/>
      <c r="HC38" s="156"/>
      <c r="HD38" s="156"/>
      <c r="HE38" s="156"/>
      <c r="HF38" s="156"/>
      <c r="HG38" s="157"/>
      <c r="HH38" s="158"/>
      <c r="HI38" s="155"/>
      <c r="HJ38" s="156"/>
      <c r="HK38" s="156"/>
      <c r="HL38" s="156"/>
      <c r="HM38" s="156"/>
      <c r="HN38" s="157"/>
      <c r="HO38" s="158"/>
      <c r="HP38" s="155"/>
      <c r="HQ38" s="156"/>
      <c r="HR38" s="156"/>
      <c r="HS38" s="156"/>
      <c r="HT38" s="156"/>
      <c r="HU38" s="157"/>
      <c r="HV38" s="158"/>
      <c r="HW38" s="155"/>
      <c r="HX38" s="156"/>
      <c r="HY38" s="156"/>
      <c r="HZ38" s="156"/>
      <c r="IA38" s="156"/>
      <c r="IB38" s="157"/>
      <c r="IC38" s="464"/>
      <c r="ID38" s="462"/>
      <c r="IE38" s="156"/>
      <c r="IF38" s="156"/>
      <c r="IG38" s="156"/>
      <c r="IH38" s="156"/>
      <c r="II38" s="157"/>
      <c r="IJ38" s="158"/>
      <c r="IK38" s="159"/>
      <c r="IL38" s="156"/>
      <c r="IM38" s="156"/>
      <c r="IN38" s="156"/>
      <c r="IO38" s="156"/>
      <c r="IP38" s="157"/>
      <c r="IQ38" s="157"/>
      <c r="IR38" s="155"/>
      <c r="IS38" s="156"/>
      <c r="IT38" s="156"/>
      <c r="IU38" s="156"/>
      <c r="IV38" s="156"/>
      <c r="IW38" s="157"/>
      <c r="IX38" s="158"/>
      <c r="IY38" s="155"/>
      <c r="IZ38" s="156"/>
      <c r="JA38" s="156"/>
      <c r="JB38" s="156"/>
      <c r="JC38" s="156"/>
      <c r="JD38" s="157"/>
      <c r="JE38" s="158"/>
      <c r="JF38" s="155"/>
      <c r="JG38" s="156"/>
      <c r="JH38" s="156"/>
      <c r="JI38" s="156"/>
      <c r="JJ38" s="156"/>
      <c r="JK38" s="157"/>
      <c r="JL38" s="158"/>
      <c r="JM38" s="457"/>
      <c r="JN38" s="458"/>
      <c r="JO38" s="458"/>
      <c r="JP38" s="458"/>
      <c r="JQ38" s="458"/>
      <c r="JR38" s="157"/>
      <c r="JS38" s="464"/>
      <c r="JT38" s="462"/>
      <c r="JU38" s="458"/>
      <c r="JV38" s="458"/>
      <c r="JW38" s="458"/>
      <c r="JX38" s="458"/>
      <c r="JY38" s="157"/>
      <c r="JZ38" s="459"/>
      <c r="KA38" s="457"/>
      <c r="KB38" s="458"/>
      <c r="KC38" s="458"/>
      <c r="KD38" s="458"/>
      <c r="KE38" s="458"/>
      <c r="KF38" s="157"/>
      <c r="KG38" s="459"/>
      <c r="KH38" s="159"/>
      <c r="KI38" s="458"/>
      <c r="KJ38" s="458"/>
      <c r="KK38" s="458"/>
      <c r="KL38" s="458"/>
      <c r="KM38" s="157"/>
      <c r="KN38" s="157"/>
      <c r="KO38" s="165" t="str">
        <f t="shared" si="0"/>
        <v/>
      </c>
      <c r="KP38" s="143" t="str">
        <f t="shared" si="1"/>
        <v/>
      </c>
      <c r="KQ38" s="143" t="str">
        <f t="shared" si="2"/>
        <v/>
      </c>
      <c r="KR38" s="143" t="str">
        <f t="shared" si="3"/>
        <v/>
      </c>
      <c r="KS38" s="166" t="str">
        <f t="shared" si="4"/>
        <v/>
      </c>
      <c r="KT38" s="167"/>
      <c r="KU38" s="115"/>
      <c r="KV38" s="115"/>
      <c r="KW38" s="115"/>
      <c r="KX38" s="115"/>
    </row>
    <row r="39" spans="1:310" ht="15.75" customHeight="1" x14ac:dyDescent="0.5">
      <c r="A39" s="115"/>
      <c r="B39" s="143">
        <v>33</v>
      </c>
      <c r="C39" s="499" t="str">
        <f>IF(นักเรียน!C38="","",นักเรียน!C38)</f>
        <v/>
      </c>
      <c r="D39" s="499" t="str">
        <f>IF(นักเรียน!D38="","",นักเรียน!D38)</f>
        <v/>
      </c>
      <c r="E39" s="294" t="str">
        <f>IF(นักเรียน!E38="","",นักเรียน!E38)</f>
        <v/>
      </c>
      <c r="F39" s="143" t="str">
        <f>IF(นักเรียน!E38="","",นักเรียน!B38)</f>
        <v/>
      </c>
      <c r="G39" s="155"/>
      <c r="H39" s="156"/>
      <c r="I39" s="156"/>
      <c r="J39" s="156"/>
      <c r="K39" s="156"/>
      <c r="L39" s="157"/>
      <c r="M39" s="157"/>
      <c r="N39" s="155"/>
      <c r="O39" s="156"/>
      <c r="P39" s="156"/>
      <c r="Q39" s="156"/>
      <c r="R39" s="156"/>
      <c r="S39" s="157"/>
      <c r="T39" s="158"/>
      <c r="U39" s="155"/>
      <c r="V39" s="156"/>
      <c r="W39" s="156"/>
      <c r="X39" s="156"/>
      <c r="Y39" s="156"/>
      <c r="Z39" s="157"/>
      <c r="AA39" s="158"/>
      <c r="AB39" s="155"/>
      <c r="AC39" s="156"/>
      <c r="AD39" s="156"/>
      <c r="AE39" s="156"/>
      <c r="AF39" s="156"/>
      <c r="AG39" s="157"/>
      <c r="AH39" s="158"/>
      <c r="AI39" s="155"/>
      <c r="AJ39" s="156"/>
      <c r="AK39" s="156"/>
      <c r="AL39" s="156"/>
      <c r="AM39" s="156"/>
      <c r="AN39" s="157"/>
      <c r="AO39" s="158"/>
      <c r="AP39" s="155"/>
      <c r="AQ39" s="156"/>
      <c r="AR39" s="156"/>
      <c r="AS39" s="156"/>
      <c r="AT39" s="156"/>
      <c r="AU39" s="157"/>
      <c r="AV39" s="158"/>
      <c r="AW39" s="159"/>
      <c r="AX39" s="156"/>
      <c r="AY39" s="156"/>
      <c r="AZ39" s="156"/>
      <c r="BA39" s="156"/>
      <c r="BB39" s="157"/>
      <c r="BC39" s="157"/>
      <c r="BD39" s="155"/>
      <c r="BE39" s="156"/>
      <c r="BF39" s="156"/>
      <c r="BG39" s="156"/>
      <c r="BH39" s="156"/>
      <c r="BI39" s="157"/>
      <c r="BJ39" s="158"/>
      <c r="BK39" s="155"/>
      <c r="BL39" s="156"/>
      <c r="BM39" s="156"/>
      <c r="BN39" s="156"/>
      <c r="BO39" s="156"/>
      <c r="BP39" s="157"/>
      <c r="BQ39" s="158"/>
      <c r="BR39" s="155"/>
      <c r="BS39" s="156"/>
      <c r="BT39" s="156"/>
      <c r="BU39" s="156"/>
      <c r="BV39" s="156"/>
      <c r="BW39" s="157"/>
      <c r="BX39" s="158"/>
      <c r="BY39" s="159"/>
      <c r="BZ39" s="156"/>
      <c r="CA39" s="156"/>
      <c r="CB39" s="156"/>
      <c r="CC39" s="156"/>
      <c r="CD39" s="157"/>
      <c r="CE39" s="157"/>
      <c r="CF39" s="155"/>
      <c r="CG39" s="156"/>
      <c r="CH39" s="156"/>
      <c r="CI39" s="156"/>
      <c r="CJ39" s="156"/>
      <c r="CK39" s="157"/>
      <c r="CL39" s="158"/>
      <c r="CM39" s="155"/>
      <c r="CN39" s="156"/>
      <c r="CO39" s="156"/>
      <c r="CP39" s="156"/>
      <c r="CQ39" s="156"/>
      <c r="CR39" s="157"/>
      <c r="CS39" s="158"/>
      <c r="CT39" s="155"/>
      <c r="CU39" s="156"/>
      <c r="CV39" s="156"/>
      <c r="CW39" s="156"/>
      <c r="CX39" s="156"/>
      <c r="CY39" s="157"/>
      <c r="CZ39" s="158"/>
      <c r="DA39" s="159"/>
      <c r="DB39" s="156"/>
      <c r="DC39" s="156"/>
      <c r="DD39" s="156"/>
      <c r="DE39" s="156"/>
      <c r="DF39" s="157"/>
      <c r="DG39" s="464"/>
      <c r="DH39" s="462"/>
      <c r="DI39" s="156"/>
      <c r="DJ39" s="156"/>
      <c r="DK39" s="156"/>
      <c r="DL39" s="156"/>
      <c r="DM39" s="157"/>
      <c r="DN39" s="158"/>
      <c r="DO39" s="155"/>
      <c r="DP39" s="156"/>
      <c r="DQ39" s="156"/>
      <c r="DR39" s="156"/>
      <c r="DS39" s="156"/>
      <c r="DT39" s="157"/>
      <c r="DU39" s="158"/>
      <c r="DV39" s="155"/>
      <c r="DW39" s="156"/>
      <c r="DX39" s="156"/>
      <c r="DY39" s="156"/>
      <c r="DZ39" s="156"/>
      <c r="EA39" s="157"/>
      <c r="EB39" s="158"/>
      <c r="EC39" s="159"/>
      <c r="ED39" s="156"/>
      <c r="EE39" s="156"/>
      <c r="EF39" s="156"/>
      <c r="EG39" s="156"/>
      <c r="EH39" s="157"/>
      <c r="EI39" s="157"/>
      <c r="EJ39" s="155"/>
      <c r="EK39" s="156"/>
      <c r="EL39" s="156"/>
      <c r="EM39" s="156"/>
      <c r="EN39" s="156"/>
      <c r="EO39" s="157"/>
      <c r="EP39" s="464"/>
      <c r="EQ39" s="462"/>
      <c r="ER39" s="156"/>
      <c r="ES39" s="156"/>
      <c r="ET39" s="156"/>
      <c r="EU39" s="156"/>
      <c r="EV39" s="157"/>
      <c r="EW39" s="464"/>
      <c r="EX39" s="462"/>
      <c r="EY39" s="156"/>
      <c r="EZ39" s="156"/>
      <c r="FA39" s="156"/>
      <c r="FB39" s="156"/>
      <c r="FC39" s="157"/>
      <c r="FD39" s="158"/>
      <c r="FE39" s="159"/>
      <c r="FF39" s="156"/>
      <c r="FG39" s="156"/>
      <c r="FH39" s="156"/>
      <c r="FI39" s="156"/>
      <c r="FJ39" s="157"/>
      <c r="FK39" s="157"/>
      <c r="FL39" s="155"/>
      <c r="FM39" s="156"/>
      <c r="FN39" s="156"/>
      <c r="FO39" s="156"/>
      <c r="FP39" s="156"/>
      <c r="FQ39" s="157"/>
      <c r="FR39" s="158"/>
      <c r="FS39" s="155"/>
      <c r="FT39" s="156"/>
      <c r="FU39" s="156"/>
      <c r="FV39" s="156"/>
      <c r="FW39" s="156"/>
      <c r="FX39" s="157"/>
      <c r="FY39" s="158"/>
      <c r="FZ39" s="155"/>
      <c r="GA39" s="156"/>
      <c r="GB39" s="156"/>
      <c r="GC39" s="156"/>
      <c r="GD39" s="156"/>
      <c r="GE39" s="157"/>
      <c r="GF39" s="158"/>
      <c r="GG39" s="159"/>
      <c r="GH39" s="156"/>
      <c r="GI39" s="156"/>
      <c r="GJ39" s="156"/>
      <c r="GK39" s="156"/>
      <c r="GL39" s="157"/>
      <c r="GM39" s="464"/>
      <c r="GN39" s="462"/>
      <c r="GO39" s="156"/>
      <c r="GP39" s="156"/>
      <c r="GQ39" s="156"/>
      <c r="GR39" s="156"/>
      <c r="GS39" s="157"/>
      <c r="GT39" s="158"/>
      <c r="GU39" s="155"/>
      <c r="GV39" s="156"/>
      <c r="GW39" s="156"/>
      <c r="GX39" s="156"/>
      <c r="GY39" s="156"/>
      <c r="GZ39" s="157"/>
      <c r="HA39" s="158"/>
      <c r="HB39" s="155"/>
      <c r="HC39" s="156"/>
      <c r="HD39" s="156"/>
      <c r="HE39" s="156"/>
      <c r="HF39" s="156"/>
      <c r="HG39" s="157"/>
      <c r="HH39" s="158"/>
      <c r="HI39" s="155"/>
      <c r="HJ39" s="156"/>
      <c r="HK39" s="156"/>
      <c r="HL39" s="156"/>
      <c r="HM39" s="156"/>
      <c r="HN39" s="157"/>
      <c r="HO39" s="158"/>
      <c r="HP39" s="155"/>
      <c r="HQ39" s="156"/>
      <c r="HR39" s="156"/>
      <c r="HS39" s="156"/>
      <c r="HT39" s="156"/>
      <c r="HU39" s="157"/>
      <c r="HV39" s="158"/>
      <c r="HW39" s="155"/>
      <c r="HX39" s="156"/>
      <c r="HY39" s="156"/>
      <c r="HZ39" s="156"/>
      <c r="IA39" s="156"/>
      <c r="IB39" s="157"/>
      <c r="IC39" s="464"/>
      <c r="ID39" s="462"/>
      <c r="IE39" s="156"/>
      <c r="IF39" s="156"/>
      <c r="IG39" s="156"/>
      <c r="IH39" s="156"/>
      <c r="II39" s="157"/>
      <c r="IJ39" s="158"/>
      <c r="IK39" s="159"/>
      <c r="IL39" s="156"/>
      <c r="IM39" s="156"/>
      <c r="IN39" s="156"/>
      <c r="IO39" s="156"/>
      <c r="IP39" s="157"/>
      <c r="IQ39" s="157"/>
      <c r="IR39" s="155"/>
      <c r="IS39" s="156"/>
      <c r="IT39" s="156"/>
      <c r="IU39" s="156"/>
      <c r="IV39" s="156"/>
      <c r="IW39" s="157"/>
      <c r="IX39" s="158"/>
      <c r="IY39" s="155"/>
      <c r="IZ39" s="156"/>
      <c r="JA39" s="156"/>
      <c r="JB39" s="156"/>
      <c r="JC39" s="156"/>
      <c r="JD39" s="157"/>
      <c r="JE39" s="158"/>
      <c r="JF39" s="155"/>
      <c r="JG39" s="156"/>
      <c r="JH39" s="156"/>
      <c r="JI39" s="156"/>
      <c r="JJ39" s="156"/>
      <c r="JK39" s="157"/>
      <c r="JL39" s="158"/>
      <c r="JM39" s="457"/>
      <c r="JN39" s="458"/>
      <c r="JO39" s="458"/>
      <c r="JP39" s="458"/>
      <c r="JQ39" s="458"/>
      <c r="JR39" s="157"/>
      <c r="JS39" s="464"/>
      <c r="JT39" s="462"/>
      <c r="JU39" s="458"/>
      <c r="JV39" s="458"/>
      <c r="JW39" s="458"/>
      <c r="JX39" s="458"/>
      <c r="JY39" s="157"/>
      <c r="JZ39" s="459"/>
      <c r="KA39" s="457"/>
      <c r="KB39" s="458"/>
      <c r="KC39" s="458"/>
      <c r="KD39" s="458"/>
      <c r="KE39" s="458"/>
      <c r="KF39" s="157"/>
      <c r="KG39" s="459"/>
      <c r="KH39" s="159"/>
      <c r="KI39" s="458"/>
      <c r="KJ39" s="458"/>
      <c r="KK39" s="458"/>
      <c r="KL39" s="458"/>
      <c r="KM39" s="157"/>
      <c r="KN39" s="157"/>
      <c r="KO39" s="165" t="str">
        <f t="shared" ref="KO39:KO56" si="5">IF(COUNTIF($G39:$KN39," /"),COUNTIF($G39:$KN39," /"),"")</f>
        <v/>
      </c>
      <c r="KP39" s="143" t="str">
        <f t="shared" ref="KP39:KP56" si="6">IF(COUNTIF($G39:$KN39,"ป"),COUNTIF($G39:$KN39,"ป"),"")</f>
        <v/>
      </c>
      <c r="KQ39" s="143" t="str">
        <f t="shared" ref="KQ39:KQ56" si="7">IF(COUNTIF($G39:$KN39,"ล"),COUNTIF($G39:$KN39,"ล"),"")</f>
        <v/>
      </c>
      <c r="KR39" s="143" t="str">
        <f t="shared" ref="KR39:KR56" si="8">IF(COUNTIF($G39:$KN39,"ข"),COUNTIF($G39:$KN39,"ข"),"")</f>
        <v/>
      </c>
      <c r="KS39" s="166" t="str">
        <f t="shared" ref="KS39:KS56" si="9">IF(KO39="","",KO39*100/COUNTA($G$6:$KN$6))</f>
        <v/>
      </c>
      <c r="KT39" s="167"/>
      <c r="KU39" s="115"/>
      <c r="KV39" s="115"/>
      <c r="KW39" s="115"/>
      <c r="KX39" s="115"/>
    </row>
    <row r="40" spans="1:310" ht="15.75" customHeight="1" x14ac:dyDescent="0.5">
      <c r="A40" s="115"/>
      <c r="B40" s="143">
        <v>34</v>
      </c>
      <c r="C40" s="499" t="str">
        <f>IF(นักเรียน!C39="","",นักเรียน!C39)</f>
        <v/>
      </c>
      <c r="D40" s="499" t="str">
        <f>IF(นักเรียน!D39="","",นักเรียน!D39)</f>
        <v/>
      </c>
      <c r="E40" s="294" t="str">
        <f>IF(นักเรียน!E39="","",นักเรียน!E39)</f>
        <v/>
      </c>
      <c r="F40" s="143" t="str">
        <f>IF(นักเรียน!E39="","",นักเรียน!B39)</f>
        <v/>
      </c>
      <c r="G40" s="155"/>
      <c r="H40" s="156"/>
      <c r="I40" s="156"/>
      <c r="J40" s="156"/>
      <c r="K40" s="156"/>
      <c r="L40" s="157"/>
      <c r="M40" s="157"/>
      <c r="N40" s="155"/>
      <c r="O40" s="156"/>
      <c r="P40" s="156"/>
      <c r="Q40" s="156"/>
      <c r="R40" s="156"/>
      <c r="S40" s="157"/>
      <c r="T40" s="158"/>
      <c r="U40" s="155"/>
      <c r="V40" s="156"/>
      <c r="W40" s="156"/>
      <c r="X40" s="156"/>
      <c r="Y40" s="156"/>
      <c r="Z40" s="157"/>
      <c r="AA40" s="158"/>
      <c r="AB40" s="155"/>
      <c r="AC40" s="156"/>
      <c r="AD40" s="156"/>
      <c r="AE40" s="156"/>
      <c r="AF40" s="156"/>
      <c r="AG40" s="157"/>
      <c r="AH40" s="158"/>
      <c r="AI40" s="155"/>
      <c r="AJ40" s="156"/>
      <c r="AK40" s="156"/>
      <c r="AL40" s="156"/>
      <c r="AM40" s="156"/>
      <c r="AN40" s="157"/>
      <c r="AO40" s="158"/>
      <c r="AP40" s="155"/>
      <c r="AQ40" s="156"/>
      <c r="AR40" s="156"/>
      <c r="AS40" s="156"/>
      <c r="AT40" s="156"/>
      <c r="AU40" s="157"/>
      <c r="AV40" s="158"/>
      <c r="AW40" s="159"/>
      <c r="AX40" s="156"/>
      <c r="AY40" s="156"/>
      <c r="AZ40" s="156"/>
      <c r="BA40" s="156"/>
      <c r="BB40" s="157"/>
      <c r="BC40" s="157"/>
      <c r="BD40" s="155"/>
      <c r="BE40" s="156"/>
      <c r="BF40" s="156"/>
      <c r="BG40" s="156"/>
      <c r="BH40" s="156"/>
      <c r="BI40" s="157"/>
      <c r="BJ40" s="158"/>
      <c r="BK40" s="155"/>
      <c r="BL40" s="156"/>
      <c r="BM40" s="156"/>
      <c r="BN40" s="156"/>
      <c r="BO40" s="156"/>
      <c r="BP40" s="157"/>
      <c r="BQ40" s="158"/>
      <c r="BR40" s="155"/>
      <c r="BS40" s="156"/>
      <c r="BT40" s="156"/>
      <c r="BU40" s="156"/>
      <c r="BV40" s="156"/>
      <c r="BW40" s="157"/>
      <c r="BX40" s="158"/>
      <c r="BY40" s="159"/>
      <c r="BZ40" s="156"/>
      <c r="CA40" s="156"/>
      <c r="CB40" s="156"/>
      <c r="CC40" s="156"/>
      <c r="CD40" s="157"/>
      <c r="CE40" s="157"/>
      <c r="CF40" s="155"/>
      <c r="CG40" s="156"/>
      <c r="CH40" s="156"/>
      <c r="CI40" s="156"/>
      <c r="CJ40" s="156"/>
      <c r="CK40" s="157"/>
      <c r="CL40" s="158"/>
      <c r="CM40" s="155"/>
      <c r="CN40" s="156"/>
      <c r="CO40" s="156"/>
      <c r="CP40" s="156"/>
      <c r="CQ40" s="156"/>
      <c r="CR40" s="157"/>
      <c r="CS40" s="158"/>
      <c r="CT40" s="155"/>
      <c r="CU40" s="156"/>
      <c r="CV40" s="156"/>
      <c r="CW40" s="156"/>
      <c r="CX40" s="156"/>
      <c r="CY40" s="157"/>
      <c r="CZ40" s="158"/>
      <c r="DA40" s="159"/>
      <c r="DB40" s="156"/>
      <c r="DC40" s="156"/>
      <c r="DD40" s="156"/>
      <c r="DE40" s="156"/>
      <c r="DF40" s="157"/>
      <c r="DG40" s="464"/>
      <c r="DH40" s="462"/>
      <c r="DI40" s="156"/>
      <c r="DJ40" s="156"/>
      <c r="DK40" s="156"/>
      <c r="DL40" s="156"/>
      <c r="DM40" s="157"/>
      <c r="DN40" s="158"/>
      <c r="DO40" s="155"/>
      <c r="DP40" s="156"/>
      <c r="DQ40" s="156"/>
      <c r="DR40" s="156"/>
      <c r="DS40" s="156"/>
      <c r="DT40" s="157"/>
      <c r="DU40" s="158"/>
      <c r="DV40" s="155"/>
      <c r="DW40" s="156"/>
      <c r="DX40" s="156"/>
      <c r="DY40" s="156"/>
      <c r="DZ40" s="156"/>
      <c r="EA40" s="157"/>
      <c r="EB40" s="158"/>
      <c r="EC40" s="159"/>
      <c r="ED40" s="156"/>
      <c r="EE40" s="156"/>
      <c r="EF40" s="156"/>
      <c r="EG40" s="156"/>
      <c r="EH40" s="157"/>
      <c r="EI40" s="157"/>
      <c r="EJ40" s="155"/>
      <c r="EK40" s="156"/>
      <c r="EL40" s="156"/>
      <c r="EM40" s="156"/>
      <c r="EN40" s="156"/>
      <c r="EO40" s="157"/>
      <c r="EP40" s="464"/>
      <c r="EQ40" s="462"/>
      <c r="ER40" s="156"/>
      <c r="ES40" s="156"/>
      <c r="ET40" s="156"/>
      <c r="EU40" s="156"/>
      <c r="EV40" s="157"/>
      <c r="EW40" s="464"/>
      <c r="EX40" s="462"/>
      <c r="EY40" s="156"/>
      <c r="EZ40" s="156"/>
      <c r="FA40" s="156"/>
      <c r="FB40" s="156"/>
      <c r="FC40" s="157"/>
      <c r="FD40" s="158"/>
      <c r="FE40" s="159"/>
      <c r="FF40" s="156"/>
      <c r="FG40" s="156"/>
      <c r="FH40" s="156"/>
      <c r="FI40" s="156"/>
      <c r="FJ40" s="157"/>
      <c r="FK40" s="157"/>
      <c r="FL40" s="155"/>
      <c r="FM40" s="156"/>
      <c r="FN40" s="156"/>
      <c r="FO40" s="156"/>
      <c r="FP40" s="156"/>
      <c r="FQ40" s="157"/>
      <c r="FR40" s="158"/>
      <c r="FS40" s="155"/>
      <c r="FT40" s="156"/>
      <c r="FU40" s="156"/>
      <c r="FV40" s="156"/>
      <c r="FW40" s="156"/>
      <c r="FX40" s="157"/>
      <c r="FY40" s="158"/>
      <c r="FZ40" s="155"/>
      <c r="GA40" s="156"/>
      <c r="GB40" s="156"/>
      <c r="GC40" s="156"/>
      <c r="GD40" s="156"/>
      <c r="GE40" s="157"/>
      <c r="GF40" s="158"/>
      <c r="GG40" s="159"/>
      <c r="GH40" s="156"/>
      <c r="GI40" s="156"/>
      <c r="GJ40" s="156"/>
      <c r="GK40" s="156"/>
      <c r="GL40" s="157"/>
      <c r="GM40" s="464"/>
      <c r="GN40" s="462"/>
      <c r="GO40" s="156"/>
      <c r="GP40" s="156"/>
      <c r="GQ40" s="156"/>
      <c r="GR40" s="156"/>
      <c r="GS40" s="157"/>
      <c r="GT40" s="158"/>
      <c r="GU40" s="155"/>
      <c r="GV40" s="156"/>
      <c r="GW40" s="156"/>
      <c r="GX40" s="156"/>
      <c r="GY40" s="156"/>
      <c r="GZ40" s="157"/>
      <c r="HA40" s="158"/>
      <c r="HB40" s="155"/>
      <c r="HC40" s="156"/>
      <c r="HD40" s="156"/>
      <c r="HE40" s="156"/>
      <c r="HF40" s="156"/>
      <c r="HG40" s="157"/>
      <c r="HH40" s="158"/>
      <c r="HI40" s="155"/>
      <c r="HJ40" s="156"/>
      <c r="HK40" s="156"/>
      <c r="HL40" s="156"/>
      <c r="HM40" s="156"/>
      <c r="HN40" s="157"/>
      <c r="HO40" s="158"/>
      <c r="HP40" s="155"/>
      <c r="HQ40" s="156"/>
      <c r="HR40" s="156"/>
      <c r="HS40" s="156"/>
      <c r="HT40" s="156"/>
      <c r="HU40" s="157"/>
      <c r="HV40" s="158"/>
      <c r="HW40" s="155"/>
      <c r="HX40" s="156"/>
      <c r="HY40" s="156"/>
      <c r="HZ40" s="156"/>
      <c r="IA40" s="156"/>
      <c r="IB40" s="157"/>
      <c r="IC40" s="464"/>
      <c r="ID40" s="462"/>
      <c r="IE40" s="156"/>
      <c r="IF40" s="156"/>
      <c r="IG40" s="156"/>
      <c r="IH40" s="156"/>
      <c r="II40" s="157"/>
      <c r="IJ40" s="158"/>
      <c r="IK40" s="159"/>
      <c r="IL40" s="156"/>
      <c r="IM40" s="156"/>
      <c r="IN40" s="156"/>
      <c r="IO40" s="156"/>
      <c r="IP40" s="157"/>
      <c r="IQ40" s="157"/>
      <c r="IR40" s="155"/>
      <c r="IS40" s="156"/>
      <c r="IT40" s="156"/>
      <c r="IU40" s="156"/>
      <c r="IV40" s="156"/>
      <c r="IW40" s="157"/>
      <c r="IX40" s="158"/>
      <c r="IY40" s="155"/>
      <c r="IZ40" s="156"/>
      <c r="JA40" s="156"/>
      <c r="JB40" s="156"/>
      <c r="JC40" s="156"/>
      <c r="JD40" s="157"/>
      <c r="JE40" s="158"/>
      <c r="JF40" s="155"/>
      <c r="JG40" s="156"/>
      <c r="JH40" s="156"/>
      <c r="JI40" s="156"/>
      <c r="JJ40" s="156"/>
      <c r="JK40" s="157"/>
      <c r="JL40" s="158"/>
      <c r="JM40" s="457"/>
      <c r="JN40" s="458"/>
      <c r="JO40" s="458"/>
      <c r="JP40" s="458"/>
      <c r="JQ40" s="458"/>
      <c r="JR40" s="157"/>
      <c r="JS40" s="464"/>
      <c r="JT40" s="462"/>
      <c r="JU40" s="458"/>
      <c r="JV40" s="458"/>
      <c r="JW40" s="458"/>
      <c r="JX40" s="458"/>
      <c r="JY40" s="157"/>
      <c r="JZ40" s="459"/>
      <c r="KA40" s="457"/>
      <c r="KB40" s="458"/>
      <c r="KC40" s="458"/>
      <c r="KD40" s="458"/>
      <c r="KE40" s="458"/>
      <c r="KF40" s="157"/>
      <c r="KG40" s="459"/>
      <c r="KH40" s="159"/>
      <c r="KI40" s="458"/>
      <c r="KJ40" s="458"/>
      <c r="KK40" s="458"/>
      <c r="KL40" s="458"/>
      <c r="KM40" s="157"/>
      <c r="KN40" s="157"/>
      <c r="KO40" s="165" t="str">
        <f t="shared" si="5"/>
        <v/>
      </c>
      <c r="KP40" s="143" t="str">
        <f t="shared" si="6"/>
        <v/>
      </c>
      <c r="KQ40" s="143" t="str">
        <f t="shared" si="7"/>
        <v/>
      </c>
      <c r="KR40" s="143" t="str">
        <f t="shared" si="8"/>
        <v/>
      </c>
      <c r="KS40" s="166" t="str">
        <f t="shared" si="9"/>
        <v/>
      </c>
      <c r="KT40" s="167"/>
      <c r="KU40" s="115"/>
      <c r="KV40" s="115"/>
      <c r="KW40" s="115"/>
      <c r="KX40" s="115"/>
    </row>
    <row r="41" spans="1:310" ht="15.75" customHeight="1" x14ac:dyDescent="0.5">
      <c r="A41" s="115"/>
      <c r="B41" s="143">
        <v>35</v>
      </c>
      <c r="C41" s="499" t="str">
        <f>IF(นักเรียน!C40="","",นักเรียน!C40)</f>
        <v/>
      </c>
      <c r="D41" s="499" t="str">
        <f>IF(นักเรียน!D40="","",นักเรียน!D40)</f>
        <v/>
      </c>
      <c r="E41" s="294" t="str">
        <f>IF(นักเรียน!E40="","",นักเรียน!E40)</f>
        <v/>
      </c>
      <c r="F41" s="143" t="str">
        <f>IF(นักเรียน!E40="","",นักเรียน!B40)</f>
        <v/>
      </c>
      <c r="G41" s="155"/>
      <c r="H41" s="156"/>
      <c r="I41" s="156"/>
      <c r="J41" s="156"/>
      <c r="K41" s="156"/>
      <c r="L41" s="157"/>
      <c r="M41" s="157"/>
      <c r="N41" s="155"/>
      <c r="O41" s="156"/>
      <c r="P41" s="156"/>
      <c r="Q41" s="156"/>
      <c r="R41" s="156"/>
      <c r="S41" s="157"/>
      <c r="T41" s="158"/>
      <c r="U41" s="155"/>
      <c r="V41" s="156"/>
      <c r="W41" s="156"/>
      <c r="X41" s="156"/>
      <c r="Y41" s="156"/>
      <c r="Z41" s="157"/>
      <c r="AA41" s="158"/>
      <c r="AB41" s="155"/>
      <c r="AC41" s="156"/>
      <c r="AD41" s="156"/>
      <c r="AE41" s="156"/>
      <c r="AF41" s="156"/>
      <c r="AG41" s="157"/>
      <c r="AH41" s="158"/>
      <c r="AI41" s="155"/>
      <c r="AJ41" s="156"/>
      <c r="AK41" s="156"/>
      <c r="AL41" s="156"/>
      <c r="AM41" s="156"/>
      <c r="AN41" s="157"/>
      <c r="AO41" s="158"/>
      <c r="AP41" s="155"/>
      <c r="AQ41" s="156"/>
      <c r="AR41" s="156"/>
      <c r="AS41" s="156"/>
      <c r="AT41" s="156"/>
      <c r="AU41" s="157"/>
      <c r="AV41" s="158"/>
      <c r="AW41" s="159"/>
      <c r="AX41" s="156"/>
      <c r="AY41" s="156"/>
      <c r="AZ41" s="156"/>
      <c r="BA41" s="156"/>
      <c r="BB41" s="157"/>
      <c r="BC41" s="157"/>
      <c r="BD41" s="155"/>
      <c r="BE41" s="156"/>
      <c r="BF41" s="156"/>
      <c r="BG41" s="156"/>
      <c r="BH41" s="156"/>
      <c r="BI41" s="157"/>
      <c r="BJ41" s="158"/>
      <c r="BK41" s="155"/>
      <c r="BL41" s="156"/>
      <c r="BM41" s="156"/>
      <c r="BN41" s="156"/>
      <c r="BO41" s="156"/>
      <c r="BP41" s="157"/>
      <c r="BQ41" s="158"/>
      <c r="BR41" s="155"/>
      <c r="BS41" s="156"/>
      <c r="BT41" s="156"/>
      <c r="BU41" s="156"/>
      <c r="BV41" s="156"/>
      <c r="BW41" s="157"/>
      <c r="BX41" s="158"/>
      <c r="BY41" s="159"/>
      <c r="BZ41" s="156"/>
      <c r="CA41" s="156"/>
      <c r="CB41" s="156"/>
      <c r="CC41" s="156"/>
      <c r="CD41" s="157"/>
      <c r="CE41" s="157"/>
      <c r="CF41" s="155"/>
      <c r="CG41" s="156"/>
      <c r="CH41" s="156"/>
      <c r="CI41" s="156"/>
      <c r="CJ41" s="156"/>
      <c r="CK41" s="157"/>
      <c r="CL41" s="158"/>
      <c r="CM41" s="155"/>
      <c r="CN41" s="156"/>
      <c r="CO41" s="156"/>
      <c r="CP41" s="156"/>
      <c r="CQ41" s="156"/>
      <c r="CR41" s="157"/>
      <c r="CS41" s="158"/>
      <c r="CT41" s="155"/>
      <c r="CU41" s="156"/>
      <c r="CV41" s="156"/>
      <c r="CW41" s="156"/>
      <c r="CX41" s="156"/>
      <c r="CY41" s="157"/>
      <c r="CZ41" s="158"/>
      <c r="DA41" s="159"/>
      <c r="DB41" s="156"/>
      <c r="DC41" s="156"/>
      <c r="DD41" s="156"/>
      <c r="DE41" s="156"/>
      <c r="DF41" s="157"/>
      <c r="DG41" s="464"/>
      <c r="DH41" s="462"/>
      <c r="DI41" s="156"/>
      <c r="DJ41" s="156"/>
      <c r="DK41" s="156"/>
      <c r="DL41" s="156"/>
      <c r="DM41" s="157"/>
      <c r="DN41" s="158"/>
      <c r="DO41" s="155"/>
      <c r="DP41" s="156"/>
      <c r="DQ41" s="156"/>
      <c r="DR41" s="156"/>
      <c r="DS41" s="156"/>
      <c r="DT41" s="157"/>
      <c r="DU41" s="158"/>
      <c r="DV41" s="155"/>
      <c r="DW41" s="156"/>
      <c r="DX41" s="156"/>
      <c r="DY41" s="156"/>
      <c r="DZ41" s="156"/>
      <c r="EA41" s="157"/>
      <c r="EB41" s="158"/>
      <c r="EC41" s="159"/>
      <c r="ED41" s="156"/>
      <c r="EE41" s="156"/>
      <c r="EF41" s="156"/>
      <c r="EG41" s="156"/>
      <c r="EH41" s="157"/>
      <c r="EI41" s="157"/>
      <c r="EJ41" s="155"/>
      <c r="EK41" s="156"/>
      <c r="EL41" s="156"/>
      <c r="EM41" s="156"/>
      <c r="EN41" s="156"/>
      <c r="EO41" s="157"/>
      <c r="EP41" s="464"/>
      <c r="EQ41" s="462"/>
      <c r="ER41" s="156"/>
      <c r="ES41" s="156"/>
      <c r="ET41" s="156"/>
      <c r="EU41" s="156"/>
      <c r="EV41" s="157"/>
      <c r="EW41" s="464"/>
      <c r="EX41" s="462"/>
      <c r="EY41" s="156"/>
      <c r="EZ41" s="156"/>
      <c r="FA41" s="156"/>
      <c r="FB41" s="156"/>
      <c r="FC41" s="157"/>
      <c r="FD41" s="158"/>
      <c r="FE41" s="159"/>
      <c r="FF41" s="156"/>
      <c r="FG41" s="156"/>
      <c r="FH41" s="156"/>
      <c r="FI41" s="156"/>
      <c r="FJ41" s="157"/>
      <c r="FK41" s="157"/>
      <c r="FL41" s="155"/>
      <c r="FM41" s="156"/>
      <c r="FN41" s="156"/>
      <c r="FO41" s="156"/>
      <c r="FP41" s="156"/>
      <c r="FQ41" s="157"/>
      <c r="FR41" s="158"/>
      <c r="FS41" s="155"/>
      <c r="FT41" s="156"/>
      <c r="FU41" s="156"/>
      <c r="FV41" s="156"/>
      <c r="FW41" s="156"/>
      <c r="FX41" s="157"/>
      <c r="FY41" s="158"/>
      <c r="FZ41" s="155"/>
      <c r="GA41" s="156"/>
      <c r="GB41" s="156"/>
      <c r="GC41" s="156"/>
      <c r="GD41" s="156"/>
      <c r="GE41" s="157"/>
      <c r="GF41" s="158"/>
      <c r="GG41" s="159"/>
      <c r="GH41" s="156"/>
      <c r="GI41" s="156"/>
      <c r="GJ41" s="156"/>
      <c r="GK41" s="156"/>
      <c r="GL41" s="157"/>
      <c r="GM41" s="464"/>
      <c r="GN41" s="462"/>
      <c r="GO41" s="156"/>
      <c r="GP41" s="156"/>
      <c r="GQ41" s="156"/>
      <c r="GR41" s="156"/>
      <c r="GS41" s="157"/>
      <c r="GT41" s="158"/>
      <c r="GU41" s="155"/>
      <c r="GV41" s="156"/>
      <c r="GW41" s="156"/>
      <c r="GX41" s="156"/>
      <c r="GY41" s="156"/>
      <c r="GZ41" s="157"/>
      <c r="HA41" s="158"/>
      <c r="HB41" s="155"/>
      <c r="HC41" s="156"/>
      <c r="HD41" s="156"/>
      <c r="HE41" s="156"/>
      <c r="HF41" s="156"/>
      <c r="HG41" s="157"/>
      <c r="HH41" s="158"/>
      <c r="HI41" s="155"/>
      <c r="HJ41" s="156"/>
      <c r="HK41" s="156"/>
      <c r="HL41" s="156"/>
      <c r="HM41" s="156"/>
      <c r="HN41" s="157"/>
      <c r="HO41" s="158"/>
      <c r="HP41" s="155"/>
      <c r="HQ41" s="156"/>
      <c r="HR41" s="156"/>
      <c r="HS41" s="156"/>
      <c r="HT41" s="156"/>
      <c r="HU41" s="157"/>
      <c r="HV41" s="158"/>
      <c r="HW41" s="155"/>
      <c r="HX41" s="156"/>
      <c r="HY41" s="156"/>
      <c r="HZ41" s="156"/>
      <c r="IA41" s="156"/>
      <c r="IB41" s="157"/>
      <c r="IC41" s="464"/>
      <c r="ID41" s="462"/>
      <c r="IE41" s="156"/>
      <c r="IF41" s="156"/>
      <c r="IG41" s="156"/>
      <c r="IH41" s="156"/>
      <c r="II41" s="157"/>
      <c r="IJ41" s="158"/>
      <c r="IK41" s="159"/>
      <c r="IL41" s="156"/>
      <c r="IM41" s="156"/>
      <c r="IN41" s="156"/>
      <c r="IO41" s="156"/>
      <c r="IP41" s="157"/>
      <c r="IQ41" s="157"/>
      <c r="IR41" s="155"/>
      <c r="IS41" s="156"/>
      <c r="IT41" s="156"/>
      <c r="IU41" s="156"/>
      <c r="IV41" s="156"/>
      <c r="IW41" s="157"/>
      <c r="IX41" s="158"/>
      <c r="IY41" s="155"/>
      <c r="IZ41" s="156"/>
      <c r="JA41" s="156"/>
      <c r="JB41" s="156"/>
      <c r="JC41" s="156"/>
      <c r="JD41" s="157"/>
      <c r="JE41" s="158"/>
      <c r="JF41" s="155"/>
      <c r="JG41" s="156"/>
      <c r="JH41" s="156"/>
      <c r="JI41" s="156"/>
      <c r="JJ41" s="156"/>
      <c r="JK41" s="157"/>
      <c r="JL41" s="158"/>
      <c r="JM41" s="457"/>
      <c r="JN41" s="458"/>
      <c r="JO41" s="458"/>
      <c r="JP41" s="458"/>
      <c r="JQ41" s="458"/>
      <c r="JR41" s="157"/>
      <c r="JS41" s="464"/>
      <c r="JT41" s="462"/>
      <c r="JU41" s="458"/>
      <c r="JV41" s="458"/>
      <c r="JW41" s="458"/>
      <c r="JX41" s="458"/>
      <c r="JY41" s="157"/>
      <c r="JZ41" s="459"/>
      <c r="KA41" s="457"/>
      <c r="KB41" s="458"/>
      <c r="KC41" s="458"/>
      <c r="KD41" s="458"/>
      <c r="KE41" s="458"/>
      <c r="KF41" s="157"/>
      <c r="KG41" s="459"/>
      <c r="KH41" s="159"/>
      <c r="KI41" s="458"/>
      <c r="KJ41" s="458"/>
      <c r="KK41" s="458"/>
      <c r="KL41" s="458"/>
      <c r="KM41" s="157"/>
      <c r="KN41" s="157"/>
      <c r="KO41" s="165" t="str">
        <f t="shared" si="5"/>
        <v/>
      </c>
      <c r="KP41" s="143" t="str">
        <f t="shared" si="6"/>
        <v/>
      </c>
      <c r="KQ41" s="143" t="str">
        <f t="shared" si="7"/>
        <v/>
      </c>
      <c r="KR41" s="143" t="str">
        <f t="shared" si="8"/>
        <v/>
      </c>
      <c r="KS41" s="166" t="str">
        <f t="shared" si="9"/>
        <v/>
      </c>
      <c r="KT41" s="167"/>
      <c r="KU41" s="115"/>
      <c r="KV41" s="115"/>
      <c r="KW41" s="115"/>
      <c r="KX41" s="115"/>
    </row>
    <row r="42" spans="1:310" ht="15.75" customHeight="1" x14ac:dyDescent="0.5">
      <c r="A42" s="115"/>
      <c r="B42" s="143">
        <v>36</v>
      </c>
      <c r="C42" s="499" t="str">
        <f>IF(นักเรียน!C41="","",นักเรียน!C41)</f>
        <v/>
      </c>
      <c r="D42" s="499" t="str">
        <f>IF(นักเรียน!D41="","",นักเรียน!D41)</f>
        <v/>
      </c>
      <c r="E42" s="294" t="str">
        <f>IF(นักเรียน!E41="","",นักเรียน!E41)</f>
        <v/>
      </c>
      <c r="F42" s="143" t="str">
        <f>IF(นักเรียน!E41="","",นักเรียน!B41)</f>
        <v/>
      </c>
      <c r="G42" s="155"/>
      <c r="H42" s="156"/>
      <c r="I42" s="156"/>
      <c r="J42" s="156"/>
      <c r="K42" s="156"/>
      <c r="L42" s="157"/>
      <c r="M42" s="157"/>
      <c r="N42" s="155"/>
      <c r="O42" s="156"/>
      <c r="P42" s="156"/>
      <c r="Q42" s="156"/>
      <c r="R42" s="156"/>
      <c r="S42" s="157"/>
      <c r="T42" s="158"/>
      <c r="U42" s="155"/>
      <c r="V42" s="156"/>
      <c r="W42" s="156"/>
      <c r="X42" s="156"/>
      <c r="Y42" s="156"/>
      <c r="Z42" s="157"/>
      <c r="AA42" s="158"/>
      <c r="AB42" s="155"/>
      <c r="AC42" s="156"/>
      <c r="AD42" s="156"/>
      <c r="AE42" s="156"/>
      <c r="AF42" s="156"/>
      <c r="AG42" s="157"/>
      <c r="AH42" s="158"/>
      <c r="AI42" s="155"/>
      <c r="AJ42" s="156"/>
      <c r="AK42" s="156"/>
      <c r="AL42" s="156"/>
      <c r="AM42" s="156"/>
      <c r="AN42" s="157"/>
      <c r="AO42" s="158"/>
      <c r="AP42" s="155"/>
      <c r="AQ42" s="156"/>
      <c r="AR42" s="156"/>
      <c r="AS42" s="156"/>
      <c r="AT42" s="156"/>
      <c r="AU42" s="157"/>
      <c r="AV42" s="158"/>
      <c r="AW42" s="159"/>
      <c r="AX42" s="156"/>
      <c r="AY42" s="156"/>
      <c r="AZ42" s="156"/>
      <c r="BA42" s="156"/>
      <c r="BB42" s="157"/>
      <c r="BC42" s="157"/>
      <c r="BD42" s="155"/>
      <c r="BE42" s="156"/>
      <c r="BF42" s="156"/>
      <c r="BG42" s="156"/>
      <c r="BH42" s="156"/>
      <c r="BI42" s="157"/>
      <c r="BJ42" s="158"/>
      <c r="BK42" s="155"/>
      <c r="BL42" s="156"/>
      <c r="BM42" s="156"/>
      <c r="BN42" s="156"/>
      <c r="BO42" s="156"/>
      <c r="BP42" s="157"/>
      <c r="BQ42" s="158"/>
      <c r="BR42" s="155"/>
      <c r="BS42" s="156"/>
      <c r="BT42" s="156"/>
      <c r="BU42" s="156"/>
      <c r="BV42" s="156"/>
      <c r="BW42" s="157"/>
      <c r="BX42" s="158"/>
      <c r="BY42" s="159"/>
      <c r="BZ42" s="156"/>
      <c r="CA42" s="156"/>
      <c r="CB42" s="156"/>
      <c r="CC42" s="156"/>
      <c r="CD42" s="157"/>
      <c r="CE42" s="157"/>
      <c r="CF42" s="155"/>
      <c r="CG42" s="156"/>
      <c r="CH42" s="156"/>
      <c r="CI42" s="156"/>
      <c r="CJ42" s="156"/>
      <c r="CK42" s="157"/>
      <c r="CL42" s="158"/>
      <c r="CM42" s="155"/>
      <c r="CN42" s="156"/>
      <c r="CO42" s="156"/>
      <c r="CP42" s="156"/>
      <c r="CQ42" s="156"/>
      <c r="CR42" s="157"/>
      <c r="CS42" s="158"/>
      <c r="CT42" s="155"/>
      <c r="CU42" s="156"/>
      <c r="CV42" s="156"/>
      <c r="CW42" s="156"/>
      <c r="CX42" s="156"/>
      <c r="CY42" s="157"/>
      <c r="CZ42" s="158"/>
      <c r="DA42" s="159"/>
      <c r="DB42" s="156"/>
      <c r="DC42" s="156"/>
      <c r="DD42" s="156"/>
      <c r="DE42" s="156"/>
      <c r="DF42" s="157"/>
      <c r="DG42" s="464"/>
      <c r="DH42" s="462"/>
      <c r="DI42" s="156"/>
      <c r="DJ42" s="156"/>
      <c r="DK42" s="156"/>
      <c r="DL42" s="156"/>
      <c r="DM42" s="157"/>
      <c r="DN42" s="158"/>
      <c r="DO42" s="155"/>
      <c r="DP42" s="156"/>
      <c r="DQ42" s="156"/>
      <c r="DR42" s="156"/>
      <c r="DS42" s="156"/>
      <c r="DT42" s="157"/>
      <c r="DU42" s="158"/>
      <c r="DV42" s="155"/>
      <c r="DW42" s="156"/>
      <c r="DX42" s="156"/>
      <c r="DY42" s="156"/>
      <c r="DZ42" s="156"/>
      <c r="EA42" s="157"/>
      <c r="EB42" s="158"/>
      <c r="EC42" s="159"/>
      <c r="ED42" s="156"/>
      <c r="EE42" s="156"/>
      <c r="EF42" s="156"/>
      <c r="EG42" s="156"/>
      <c r="EH42" s="157"/>
      <c r="EI42" s="157"/>
      <c r="EJ42" s="155"/>
      <c r="EK42" s="156"/>
      <c r="EL42" s="156"/>
      <c r="EM42" s="156"/>
      <c r="EN42" s="156"/>
      <c r="EO42" s="157"/>
      <c r="EP42" s="464"/>
      <c r="EQ42" s="462"/>
      <c r="ER42" s="156"/>
      <c r="ES42" s="156"/>
      <c r="ET42" s="156"/>
      <c r="EU42" s="156"/>
      <c r="EV42" s="157"/>
      <c r="EW42" s="464"/>
      <c r="EX42" s="462"/>
      <c r="EY42" s="156"/>
      <c r="EZ42" s="156"/>
      <c r="FA42" s="156"/>
      <c r="FB42" s="156"/>
      <c r="FC42" s="157"/>
      <c r="FD42" s="158"/>
      <c r="FE42" s="159"/>
      <c r="FF42" s="156"/>
      <c r="FG42" s="156"/>
      <c r="FH42" s="156"/>
      <c r="FI42" s="156"/>
      <c r="FJ42" s="157"/>
      <c r="FK42" s="157"/>
      <c r="FL42" s="155"/>
      <c r="FM42" s="156"/>
      <c r="FN42" s="156"/>
      <c r="FO42" s="156"/>
      <c r="FP42" s="156"/>
      <c r="FQ42" s="157"/>
      <c r="FR42" s="158"/>
      <c r="FS42" s="155"/>
      <c r="FT42" s="156"/>
      <c r="FU42" s="156"/>
      <c r="FV42" s="156"/>
      <c r="FW42" s="156"/>
      <c r="FX42" s="157"/>
      <c r="FY42" s="158"/>
      <c r="FZ42" s="155"/>
      <c r="GA42" s="156"/>
      <c r="GB42" s="156"/>
      <c r="GC42" s="156"/>
      <c r="GD42" s="156"/>
      <c r="GE42" s="157"/>
      <c r="GF42" s="158"/>
      <c r="GG42" s="159"/>
      <c r="GH42" s="156"/>
      <c r="GI42" s="156"/>
      <c r="GJ42" s="156"/>
      <c r="GK42" s="156"/>
      <c r="GL42" s="157"/>
      <c r="GM42" s="464"/>
      <c r="GN42" s="462"/>
      <c r="GO42" s="156"/>
      <c r="GP42" s="156"/>
      <c r="GQ42" s="156"/>
      <c r="GR42" s="156"/>
      <c r="GS42" s="157"/>
      <c r="GT42" s="158"/>
      <c r="GU42" s="155"/>
      <c r="GV42" s="156"/>
      <c r="GW42" s="156"/>
      <c r="GX42" s="156"/>
      <c r="GY42" s="156"/>
      <c r="GZ42" s="157"/>
      <c r="HA42" s="158"/>
      <c r="HB42" s="155"/>
      <c r="HC42" s="156"/>
      <c r="HD42" s="156"/>
      <c r="HE42" s="156"/>
      <c r="HF42" s="156"/>
      <c r="HG42" s="157"/>
      <c r="HH42" s="158"/>
      <c r="HI42" s="155"/>
      <c r="HJ42" s="156"/>
      <c r="HK42" s="156"/>
      <c r="HL42" s="156"/>
      <c r="HM42" s="156"/>
      <c r="HN42" s="157"/>
      <c r="HO42" s="158"/>
      <c r="HP42" s="155"/>
      <c r="HQ42" s="156"/>
      <c r="HR42" s="156"/>
      <c r="HS42" s="156"/>
      <c r="HT42" s="156"/>
      <c r="HU42" s="157"/>
      <c r="HV42" s="158"/>
      <c r="HW42" s="155"/>
      <c r="HX42" s="156"/>
      <c r="HY42" s="156"/>
      <c r="HZ42" s="156"/>
      <c r="IA42" s="156"/>
      <c r="IB42" s="157"/>
      <c r="IC42" s="464"/>
      <c r="ID42" s="462"/>
      <c r="IE42" s="156"/>
      <c r="IF42" s="156"/>
      <c r="IG42" s="156"/>
      <c r="IH42" s="156"/>
      <c r="II42" s="157"/>
      <c r="IJ42" s="158"/>
      <c r="IK42" s="159"/>
      <c r="IL42" s="156"/>
      <c r="IM42" s="156"/>
      <c r="IN42" s="156"/>
      <c r="IO42" s="156"/>
      <c r="IP42" s="157"/>
      <c r="IQ42" s="157"/>
      <c r="IR42" s="155"/>
      <c r="IS42" s="156"/>
      <c r="IT42" s="156"/>
      <c r="IU42" s="156"/>
      <c r="IV42" s="156"/>
      <c r="IW42" s="157"/>
      <c r="IX42" s="158"/>
      <c r="IY42" s="155"/>
      <c r="IZ42" s="156"/>
      <c r="JA42" s="156"/>
      <c r="JB42" s="156"/>
      <c r="JC42" s="156"/>
      <c r="JD42" s="157"/>
      <c r="JE42" s="158"/>
      <c r="JF42" s="155"/>
      <c r="JG42" s="156"/>
      <c r="JH42" s="156"/>
      <c r="JI42" s="156"/>
      <c r="JJ42" s="156"/>
      <c r="JK42" s="157"/>
      <c r="JL42" s="158"/>
      <c r="JM42" s="457"/>
      <c r="JN42" s="458"/>
      <c r="JO42" s="458"/>
      <c r="JP42" s="458"/>
      <c r="JQ42" s="458"/>
      <c r="JR42" s="157"/>
      <c r="JS42" s="464"/>
      <c r="JT42" s="462"/>
      <c r="JU42" s="458"/>
      <c r="JV42" s="458"/>
      <c r="JW42" s="458"/>
      <c r="JX42" s="458"/>
      <c r="JY42" s="157"/>
      <c r="JZ42" s="459"/>
      <c r="KA42" s="457"/>
      <c r="KB42" s="458"/>
      <c r="KC42" s="458"/>
      <c r="KD42" s="458"/>
      <c r="KE42" s="458"/>
      <c r="KF42" s="157"/>
      <c r="KG42" s="459"/>
      <c r="KH42" s="159"/>
      <c r="KI42" s="458"/>
      <c r="KJ42" s="458"/>
      <c r="KK42" s="458"/>
      <c r="KL42" s="458"/>
      <c r="KM42" s="157"/>
      <c r="KN42" s="157"/>
      <c r="KO42" s="165" t="str">
        <f t="shared" si="5"/>
        <v/>
      </c>
      <c r="KP42" s="143" t="str">
        <f t="shared" si="6"/>
        <v/>
      </c>
      <c r="KQ42" s="143" t="str">
        <f t="shared" si="7"/>
        <v/>
      </c>
      <c r="KR42" s="143" t="str">
        <f t="shared" si="8"/>
        <v/>
      </c>
      <c r="KS42" s="166" t="str">
        <f t="shared" si="9"/>
        <v/>
      </c>
      <c r="KT42" s="167"/>
      <c r="KU42" s="115"/>
      <c r="KV42" s="115"/>
      <c r="KW42" s="115"/>
      <c r="KX42" s="115"/>
    </row>
    <row r="43" spans="1:310" ht="15.75" customHeight="1" x14ac:dyDescent="0.5">
      <c r="A43" s="115"/>
      <c r="B43" s="143">
        <v>37</v>
      </c>
      <c r="C43" s="499" t="str">
        <f>IF(นักเรียน!C42="","",นักเรียน!C42)</f>
        <v/>
      </c>
      <c r="D43" s="499" t="str">
        <f>IF(นักเรียน!D42="","",นักเรียน!D42)</f>
        <v/>
      </c>
      <c r="E43" s="294" t="str">
        <f>IF(นักเรียน!E42="","",นักเรียน!E42)</f>
        <v/>
      </c>
      <c r="F43" s="143" t="str">
        <f>IF(นักเรียน!E42="","",นักเรียน!B42)</f>
        <v/>
      </c>
      <c r="G43" s="155"/>
      <c r="H43" s="156"/>
      <c r="I43" s="156"/>
      <c r="J43" s="156"/>
      <c r="K43" s="156"/>
      <c r="L43" s="157"/>
      <c r="M43" s="157"/>
      <c r="N43" s="155"/>
      <c r="O43" s="156"/>
      <c r="P43" s="156"/>
      <c r="Q43" s="156"/>
      <c r="R43" s="156"/>
      <c r="S43" s="157"/>
      <c r="T43" s="158"/>
      <c r="U43" s="155"/>
      <c r="V43" s="156"/>
      <c r="W43" s="156"/>
      <c r="X43" s="156"/>
      <c r="Y43" s="156"/>
      <c r="Z43" s="157"/>
      <c r="AA43" s="158"/>
      <c r="AB43" s="155"/>
      <c r="AC43" s="156"/>
      <c r="AD43" s="156"/>
      <c r="AE43" s="156"/>
      <c r="AF43" s="156"/>
      <c r="AG43" s="157"/>
      <c r="AH43" s="158"/>
      <c r="AI43" s="155"/>
      <c r="AJ43" s="156"/>
      <c r="AK43" s="156"/>
      <c r="AL43" s="156"/>
      <c r="AM43" s="156"/>
      <c r="AN43" s="157"/>
      <c r="AO43" s="158"/>
      <c r="AP43" s="155"/>
      <c r="AQ43" s="156"/>
      <c r="AR43" s="156"/>
      <c r="AS43" s="156"/>
      <c r="AT43" s="156"/>
      <c r="AU43" s="157"/>
      <c r="AV43" s="158"/>
      <c r="AW43" s="159"/>
      <c r="AX43" s="156"/>
      <c r="AY43" s="156"/>
      <c r="AZ43" s="156"/>
      <c r="BA43" s="156"/>
      <c r="BB43" s="157"/>
      <c r="BC43" s="157"/>
      <c r="BD43" s="155"/>
      <c r="BE43" s="156"/>
      <c r="BF43" s="156"/>
      <c r="BG43" s="156"/>
      <c r="BH43" s="156"/>
      <c r="BI43" s="157"/>
      <c r="BJ43" s="158"/>
      <c r="BK43" s="155"/>
      <c r="BL43" s="156"/>
      <c r="BM43" s="156"/>
      <c r="BN43" s="156"/>
      <c r="BO43" s="156"/>
      <c r="BP43" s="157"/>
      <c r="BQ43" s="158"/>
      <c r="BR43" s="155"/>
      <c r="BS43" s="156"/>
      <c r="BT43" s="156"/>
      <c r="BU43" s="156"/>
      <c r="BV43" s="156"/>
      <c r="BW43" s="157"/>
      <c r="BX43" s="158"/>
      <c r="BY43" s="159"/>
      <c r="BZ43" s="156"/>
      <c r="CA43" s="156"/>
      <c r="CB43" s="156"/>
      <c r="CC43" s="156"/>
      <c r="CD43" s="157"/>
      <c r="CE43" s="157"/>
      <c r="CF43" s="155"/>
      <c r="CG43" s="156"/>
      <c r="CH43" s="156"/>
      <c r="CI43" s="156"/>
      <c r="CJ43" s="156"/>
      <c r="CK43" s="157"/>
      <c r="CL43" s="158"/>
      <c r="CM43" s="155"/>
      <c r="CN43" s="156"/>
      <c r="CO43" s="156"/>
      <c r="CP43" s="156"/>
      <c r="CQ43" s="156"/>
      <c r="CR43" s="157"/>
      <c r="CS43" s="158"/>
      <c r="CT43" s="155"/>
      <c r="CU43" s="156"/>
      <c r="CV43" s="156"/>
      <c r="CW43" s="156"/>
      <c r="CX43" s="156"/>
      <c r="CY43" s="157"/>
      <c r="CZ43" s="158"/>
      <c r="DA43" s="159"/>
      <c r="DB43" s="156"/>
      <c r="DC43" s="156"/>
      <c r="DD43" s="156"/>
      <c r="DE43" s="156"/>
      <c r="DF43" s="157"/>
      <c r="DG43" s="464"/>
      <c r="DH43" s="462"/>
      <c r="DI43" s="156"/>
      <c r="DJ43" s="156"/>
      <c r="DK43" s="156"/>
      <c r="DL43" s="156"/>
      <c r="DM43" s="157"/>
      <c r="DN43" s="158"/>
      <c r="DO43" s="155"/>
      <c r="DP43" s="156"/>
      <c r="DQ43" s="156"/>
      <c r="DR43" s="156"/>
      <c r="DS43" s="156"/>
      <c r="DT43" s="157"/>
      <c r="DU43" s="158"/>
      <c r="DV43" s="155"/>
      <c r="DW43" s="156"/>
      <c r="DX43" s="156"/>
      <c r="DY43" s="156"/>
      <c r="DZ43" s="156"/>
      <c r="EA43" s="157"/>
      <c r="EB43" s="158"/>
      <c r="EC43" s="159"/>
      <c r="ED43" s="156"/>
      <c r="EE43" s="156"/>
      <c r="EF43" s="156"/>
      <c r="EG43" s="156"/>
      <c r="EH43" s="157"/>
      <c r="EI43" s="157"/>
      <c r="EJ43" s="155"/>
      <c r="EK43" s="156"/>
      <c r="EL43" s="156"/>
      <c r="EM43" s="156"/>
      <c r="EN43" s="156"/>
      <c r="EO43" s="157"/>
      <c r="EP43" s="464"/>
      <c r="EQ43" s="462"/>
      <c r="ER43" s="156"/>
      <c r="ES43" s="156"/>
      <c r="ET43" s="156"/>
      <c r="EU43" s="156"/>
      <c r="EV43" s="157"/>
      <c r="EW43" s="464"/>
      <c r="EX43" s="462"/>
      <c r="EY43" s="156"/>
      <c r="EZ43" s="156"/>
      <c r="FA43" s="156"/>
      <c r="FB43" s="156"/>
      <c r="FC43" s="157"/>
      <c r="FD43" s="158"/>
      <c r="FE43" s="159"/>
      <c r="FF43" s="156"/>
      <c r="FG43" s="156"/>
      <c r="FH43" s="156"/>
      <c r="FI43" s="156"/>
      <c r="FJ43" s="157"/>
      <c r="FK43" s="157"/>
      <c r="FL43" s="155"/>
      <c r="FM43" s="156"/>
      <c r="FN43" s="156"/>
      <c r="FO43" s="156"/>
      <c r="FP43" s="156"/>
      <c r="FQ43" s="157"/>
      <c r="FR43" s="158"/>
      <c r="FS43" s="155"/>
      <c r="FT43" s="156"/>
      <c r="FU43" s="156"/>
      <c r="FV43" s="156"/>
      <c r="FW43" s="156"/>
      <c r="FX43" s="157"/>
      <c r="FY43" s="158"/>
      <c r="FZ43" s="155"/>
      <c r="GA43" s="156"/>
      <c r="GB43" s="156"/>
      <c r="GC43" s="156"/>
      <c r="GD43" s="156"/>
      <c r="GE43" s="157"/>
      <c r="GF43" s="158"/>
      <c r="GG43" s="159"/>
      <c r="GH43" s="156"/>
      <c r="GI43" s="156"/>
      <c r="GJ43" s="156"/>
      <c r="GK43" s="156"/>
      <c r="GL43" s="157"/>
      <c r="GM43" s="464"/>
      <c r="GN43" s="462"/>
      <c r="GO43" s="156"/>
      <c r="GP43" s="156"/>
      <c r="GQ43" s="156"/>
      <c r="GR43" s="156"/>
      <c r="GS43" s="157"/>
      <c r="GT43" s="158"/>
      <c r="GU43" s="155"/>
      <c r="GV43" s="156"/>
      <c r="GW43" s="156"/>
      <c r="GX43" s="156"/>
      <c r="GY43" s="156"/>
      <c r="GZ43" s="157"/>
      <c r="HA43" s="158"/>
      <c r="HB43" s="155"/>
      <c r="HC43" s="156"/>
      <c r="HD43" s="156"/>
      <c r="HE43" s="156"/>
      <c r="HF43" s="156"/>
      <c r="HG43" s="157"/>
      <c r="HH43" s="158"/>
      <c r="HI43" s="155"/>
      <c r="HJ43" s="156"/>
      <c r="HK43" s="156"/>
      <c r="HL43" s="156"/>
      <c r="HM43" s="156"/>
      <c r="HN43" s="157"/>
      <c r="HO43" s="158"/>
      <c r="HP43" s="155"/>
      <c r="HQ43" s="156"/>
      <c r="HR43" s="156"/>
      <c r="HS43" s="156"/>
      <c r="HT43" s="156"/>
      <c r="HU43" s="157"/>
      <c r="HV43" s="158"/>
      <c r="HW43" s="155"/>
      <c r="HX43" s="156"/>
      <c r="HY43" s="156"/>
      <c r="HZ43" s="156"/>
      <c r="IA43" s="156"/>
      <c r="IB43" s="157"/>
      <c r="IC43" s="464"/>
      <c r="ID43" s="462"/>
      <c r="IE43" s="156"/>
      <c r="IF43" s="156"/>
      <c r="IG43" s="156"/>
      <c r="IH43" s="156"/>
      <c r="II43" s="157"/>
      <c r="IJ43" s="158"/>
      <c r="IK43" s="159"/>
      <c r="IL43" s="156"/>
      <c r="IM43" s="156"/>
      <c r="IN43" s="156"/>
      <c r="IO43" s="156"/>
      <c r="IP43" s="157"/>
      <c r="IQ43" s="157"/>
      <c r="IR43" s="155"/>
      <c r="IS43" s="156"/>
      <c r="IT43" s="156"/>
      <c r="IU43" s="156"/>
      <c r="IV43" s="156"/>
      <c r="IW43" s="157"/>
      <c r="IX43" s="158"/>
      <c r="IY43" s="155"/>
      <c r="IZ43" s="156"/>
      <c r="JA43" s="156"/>
      <c r="JB43" s="156"/>
      <c r="JC43" s="156"/>
      <c r="JD43" s="157"/>
      <c r="JE43" s="158"/>
      <c r="JF43" s="155"/>
      <c r="JG43" s="156"/>
      <c r="JH43" s="156"/>
      <c r="JI43" s="156"/>
      <c r="JJ43" s="156"/>
      <c r="JK43" s="157"/>
      <c r="JL43" s="158"/>
      <c r="JM43" s="457"/>
      <c r="JN43" s="458"/>
      <c r="JO43" s="458"/>
      <c r="JP43" s="458"/>
      <c r="JQ43" s="458"/>
      <c r="JR43" s="157"/>
      <c r="JS43" s="464"/>
      <c r="JT43" s="462"/>
      <c r="JU43" s="458"/>
      <c r="JV43" s="458"/>
      <c r="JW43" s="458"/>
      <c r="JX43" s="458"/>
      <c r="JY43" s="157"/>
      <c r="JZ43" s="459"/>
      <c r="KA43" s="457"/>
      <c r="KB43" s="458"/>
      <c r="KC43" s="458"/>
      <c r="KD43" s="458"/>
      <c r="KE43" s="458"/>
      <c r="KF43" s="157"/>
      <c r="KG43" s="459"/>
      <c r="KH43" s="159"/>
      <c r="KI43" s="458"/>
      <c r="KJ43" s="458"/>
      <c r="KK43" s="458"/>
      <c r="KL43" s="458"/>
      <c r="KM43" s="157"/>
      <c r="KN43" s="157"/>
      <c r="KO43" s="165" t="str">
        <f t="shared" si="5"/>
        <v/>
      </c>
      <c r="KP43" s="143" t="str">
        <f t="shared" si="6"/>
        <v/>
      </c>
      <c r="KQ43" s="143" t="str">
        <f t="shared" si="7"/>
        <v/>
      </c>
      <c r="KR43" s="143" t="str">
        <f t="shared" si="8"/>
        <v/>
      </c>
      <c r="KS43" s="166" t="str">
        <f t="shared" si="9"/>
        <v/>
      </c>
      <c r="KT43" s="167"/>
      <c r="KU43" s="115"/>
      <c r="KV43" s="115"/>
      <c r="KW43" s="115"/>
      <c r="KX43" s="115"/>
    </row>
    <row r="44" spans="1:310" ht="15.75" customHeight="1" x14ac:dyDescent="0.5">
      <c r="A44" s="115"/>
      <c r="B44" s="143">
        <v>38</v>
      </c>
      <c r="C44" s="499" t="str">
        <f>IF(นักเรียน!C43="","",นักเรียน!C43)</f>
        <v/>
      </c>
      <c r="D44" s="499" t="str">
        <f>IF(นักเรียน!D43="","",นักเรียน!D43)</f>
        <v/>
      </c>
      <c r="E44" s="294" t="str">
        <f>IF(นักเรียน!E43="","",นักเรียน!E43)</f>
        <v/>
      </c>
      <c r="F44" s="143" t="str">
        <f>IF(นักเรียน!E43="","",นักเรียน!B43)</f>
        <v/>
      </c>
      <c r="G44" s="155"/>
      <c r="H44" s="156"/>
      <c r="I44" s="156"/>
      <c r="J44" s="156"/>
      <c r="K44" s="156"/>
      <c r="L44" s="157"/>
      <c r="M44" s="157"/>
      <c r="N44" s="155"/>
      <c r="O44" s="156"/>
      <c r="P44" s="156"/>
      <c r="Q44" s="156"/>
      <c r="R44" s="156"/>
      <c r="S44" s="157"/>
      <c r="T44" s="158"/>
      <c r="U44" s="155"/>
      <c r="V44" s="156"/>
      <c r="W44" s="156"/>
      <c r="X44" s="156"/>
      <c r="Y44" s="156"/>
      <c r="Z44" s="157"/>
      <c r="AA44" s="158"/>
      <c r="AB44" s="155"/>
      <c r="AC44" s="156"/>
      <c r="AD44" s="156"/>
      <c r="AE44" s="156"/>
      <c r="AF44" s="156"/>
      <c r="AG44" s="157"/>
      <c r="AH44" s="158"/>
      <c r="AI44" s="155"/>
      <c r="AJ44" s="156"/>
      <c r="AK44" s="156"/>
      <c r="AL44" s="156"/>
      <c r="AM44" s="156"/>
      <c r="AN44" s="157"/>
      <c r="AO44" s="158"/>
      <c r="AP44" s="155"/>
      <c r="AQ44" s="156"/>
      <c r="AR44" s="156"/>
      <c r="AS44" s="156"/>
      <c r="AT44" s="156"/>
      <c r="AU44" s="157"/>
      <c r="AV44" s="158"/>
      <c r="AW44" s="159"/>
      <c r="AX44" s="156"/>
      <c r="AY44" s="156"/>
      <c r="AZ44" s="156"/>
      <c r="BA44" s="156"/>
      <c r="BB44" s="157"/>
      <c r="BC44" s="157"/>
      <c r="BD44" s="155"/>
      <c r="BE44" s="156"/>
      <c r="BF44" s="156"/>
      <c r="BG44" s="156"/>
      <c r="BH44" s="156"/>
      <c r="BI44" s="157"/>
      <c r="BJ44" s="158"/>
      <c r="BK44" s="155"/>
      <c r="BL44" s="156"/>
      <c r="BM44" s="156"/>
      <c r="BN44" s="156"/>
      <c r="BO44" s="156"/>
      <c r="BP44" s="157"/>
      <c r="BQ44" s="158"/>
      <c r="BR44" s="155"/>
      <c r="BS44" s="156"/>
      <c r="BT44" s="156"/>
      <c r="BU44" s="156"/>
      <c r="BV44" s="156"/>
      <c r="BW44" s="157"/>
      <c r="BX44" s="158"/>
      <c r="BY44" s="159"/>
      <c r="BZ44" s="156"/>
      <c r="CA44" s="156"/>
      <c r="CB44" s="156"/>
      <c r="CC44" s="156"/>
      <c r="CD44" s="157"/>
      <c r="CE44" s="157"/>
      <c r="CF44" s="155"/>
      <c r="CG44" s="156"/>
      <c r="CH44" s="156"/>
      <c r="CI44" s="156"/>
      <c r="CJ44" s="156"/>
      <c r="CK44" s="157"/>
      <c r="CL44" s="158"/>
      <c r="CM44" s="155"/>
      <c r="CN44" s="156"/>
      <c r="CO44" s="156"/>
      <c r="CP44" s="156"/>
      <c r="CQ44" s="156"/>
      <c r="CR44" s="157"/>
      <c r="CS44" s="158"/>
      <c r="CT44" s="155"/>
      <c r="CU44" s="156"/>
      <c r="CV44" s="156"/>
      <c r="CW44" s="156"/>
      <c r="CX44" s="156"/>
      <c r="CY44" s="157"/>
      <c r="CZ44" s="158"/>
      <c r="DA44" s="159"/>
      <c r="DB44" s="156"/>
      <c r="DC44" s="156"/>
      <c r="DD44" s="156"/>
      <c r="DE44" s="156"/>
      <c r="DF44" s="157"/>
      <c r="DG44" s="464"/>
      <c r="DH44" s="462"/>
      <c r="DI44" s="156"/>
      <c r="DJ44" s="156"/>
      <c r="DK44" s="156"/>
      <c r="DL44" s="156"/>
      <c r="DM44" s="157"/>
      <c r="DN44" s="158"/>
      <c r="DO44" s="155"/>
      <c r="DP44" s="156"/>
      <c r="DQ44" s="156"/>
      <c r="DR44" s="156"/>
      <c r="DS44" s="156"/>
      <c r="DT44" s="157"/>
      <c r="DU44" s="158"/>
      <c r="DV44" s="155"/>
      <c r="DW44" s="156"/>
      <c r="DX44" s="156"/>
      <c r="DY44" s="156"/>
      <c r="DZ44" s="156"/>
      <c r="EA44" s="157"/>
      <c r="EB44" s="158"/>
      <c r="EC44" s="159"/>
      <c r="ED44" s="156"/>
      <c r="EE44" s="156"/>
      <c r="EF44" s="156"/>
      <c r="EG44" s="156"/>
      <c r="EH44" s="157"/>
      <c r="EI44" s="157"/>
      <c r="EJ44" s="155"/>
      <c r="EK44" s="156"/>
      <c r="EL44" s="156"/>
      <c r="EM44" s="156"/>
      <c r="EN44" s="156"/>
      <c r="EO44" s="157"/>
      <c r="EP44" s="464"/>
      <c r="EQ44" s="462"/>
      <c r="ER44" s="156"/>
      <c r="ES44" s="156"/>
      <c r="ET44" s="156"/>
      <c r="EU44" s="156"/>
      <c r="EV44" s="157"/>
      <c r="EW44" s="464"/>
      <c r="EX44" s="462"/>
      <c r="EY44" s="156"/>
      <c r="EZ44" s="156"/>
      <c r="FA44" s="156"/>
      <c r="FB44" s="156"/>
      <c r="FC44" s="157"/>
      <c r="FD44" s="158"/>
      <c r="FE44" s="159"/>
      <c r="FF44" s="156"/>
      <c r="FG44" s="156"/>
      <c r="FH44" s="156"/>
      <c r="FI44" s="156"/>
      <c r="FJ44" s="157"/>
      <c r="FK44" s="157"/>
      <c r="FL44" s="155"/>
      <c r="FM44" s="156"/>
      <c r="FN44" s="156"/>
      <c r="FO44" s="156"/>
      <c r="FP44" s="156"/>
      <c r="FQ44" s="157"/>
      <c r="FR44" s="158"/>
      <c r="FS44" s="155"/>
      <c r="FT44" s="156"/>
      <c r="FU44" s="156"/>
      <c r="FV44" s="156"/>
      <c r="FW44" s="156"/>
      <c r="FX44" s="157"/>
      <c r="FY44" s="158"/>
      <c r="FZ44" s="155"/>
      <c r="GA44" s="156"/>
      <c r="GB44" s="156"/>
      <c r="GC44" s="156"/>
      <c r="GD44" s="156"/>
      <c r="GE44" s="157"/>
      <c r="GF44" s="158"/>
      <c r="GG44" s="159"/>
      <c r="GH44" s="156"/>
      <c r="GI44" s="156"/>
      <c r="GJ44" s="156"/>
      <c r="GK44" s="156"/>
      <c r="GL44" s="157"/>
      <c r="GM44" s="464"/>
      <c r="GN44" s="462"/>
      <c r="GO44" s="156"/>
      <c r="GP44" s="156"/>
      <c r="GQ44" s="156"/>
      <c r="GR44" s="156"/>
      <c r="GS44" s="157"/>
      <c r="GT44" s="158"/>
      <c r="GU44" s="155"/>
      <c r="GV44" s="156"/>
      <c r="GW44" s="156"/>
      <c r="GX44" s="156"/>
      <c r="GY44" s="156"/>
      <c r="GZ44" s="157"/>
      <c r="HA44" s="158"/>
      <c r="HB44" s="155"/>
      <c r="HC44" s="156"/>
      <c r="HD44" s="156"/>
      <c r="HE44" s="156"/>
      <c r="HF44" s="156"/>
      <c r="HG44" s="157"/>
      <c r="HH44" s="158"/>
      <c r="HI44" s="155"/>
      <c r="HJ44" s="156"/>
      <c r="HK44" s="156"/>
      <c r="HL44" s="156"/>
      <c r="HM44" s="156"/>
      <c r="HN44" s="157"/>
      <c r="HO44" s="158"/>
      <c r="HP44" s="155"/>
      <c r="HQ44" s="156"/>
      <c r="HR44" s="156"/>
      <c r="HS44" s="156"/>
      <c r="HT44" s="156"/>
      <c r="HU44" s="157"/>
      <c r="HV44" s="158"/>
      <c r="HW44" s="155"/>
      <c r="HX44" s="156"/>
      <c r="HY44" s="156"/>
      <c r="HZ44" s="156"/>
      <c r="IA44" s="156"/>
      <c r="IB44" s="157"/>
      <c r="IC44" s="464"/>
      <c r="ID44" s="462"/>
      <c r="IE44" s="156"/>
      <c r="IF44" s="156"/>
      <c r="IG44" s="156"/>
      <c r="IH44" s="156"/>
      <c r="II44" s="157"/>
      <c r="IJ44" s="158"/>
      <c r="IK44" s="159"/>
      <c r="IL44" s="156"/>
      <c r="IM44" s="156"/>
      <c r="IN44" s="156"/>
      <c r="IO44" s="156"/>
      <c r="IP44" s="157"/>
      <c r="IQ44" s="157"/>
      <c r="IR44" s="155"/>
      <c r="IS44" s="156"/>
      <c r="IT44" s="156"/>
      <c r="IU44" s="156"/>
      <c r="IV44" s="156"/>
      <c r="IW44" s="157"/>
      <c r="IX44" s="158"/>
      <c r="IY44" s="155"/>
      <c r="IZ44" s="156"/>
      <c r="JA44" s="156"/>
      <c r="JB44" s="156"/>
      <c r="JC44" s="156"/>
      <c r="JD44" s="157"/>
      <c r="JE44" s="158"/>
      <c r="JF44" s="155"/>
      <c r="JG44" s="156"/>
      <c r="JH44" s="156"/>
      <c r="JI44" s="156"/>
      <c r="JJ44" s="156"/>
      <c r="JK44" s="157"/>
      <c r="JL44" s="158"/>
      <c r="JM44" s="457"/>
      <c r="JN44" s="458"/>
      <c r="JO44" s="458"/>
      <c r="JP44" s="458"/>
      <c r="JQ44" s="458"/>
      <c r="JR44" s="157"/>
      <c r="JS44" s="464"/>
      <c r="JT44" s="462"/>
      <c r="JU44" s="458"/>
      <c r="JV44" s="458"/>
      <c r="JW44" s="458"/>
      <c r="JX44" s="458"/>
      <c r="JY44" s="157"/>
      <c r="JZ44" s="459"/>
      <c r="KA44" s="457"/>
      <c r="KB44" s="458"/>
      <c r="KC44" s="458"/>
      <c r="KD44" s="458"/>
      <c r="KE44" s="458"/>
      <c r="KF44" s="157"/>
      <c r="KG44" s="459"/>
      <c r="KH44" s="159"/>
      <c r="KI44" s="458"/>
      <c r="KJ44" s="458"/>
      <c r="KK44" s="458"/>
      <c r="KL44" s="458"/>
      <c r="KM44" s="157"/>
      <c r="KN44" s="157"/>
      <c r="KO44" s="165" t="str">
        <f t="shared" si="5"/>
        <v/>
      </c>
      <c r="KP44" s="143" t="str">
        <f t="shared" si="6"/>
        <v/>
      </c>
      <c r="KQ44" s="143" t="str">
        <f t="shared" si="7"/>
        <v/>
      </c>
      <c r="KR44" s="143" t="str">
        <f t="shared" si="8"/>
        <v/>
      </c>
      <c r="KS44" s="166" t="str">
        <f t="shared" si="9"/>
        <v/>
      </c>
      <c r="KT44" s="167"/>
      <c r="KU44" s="115"/>
      <c r="KV44" s="115"/>
      <c r="KW44" s="115"/>
      <c r="KX44" s="115"/>
    </row>
    <row r="45" spans="1:310" ht="15.75" customHeight="1" x14ac:dyDescent="0.5">
      <c r="A45" s="115"/>
      <c r="B45" s="143">
        <v>39</v>
      </c>
      <c r="C45" s="499" t="str">
        <f>IF(นักเรียน!C44="","",นักเรียน!C44)</f>
        <v/>
      </c>
      <c r="D45" s="499" t="str">
        <f>IF(นักเรียน!D44="","",นักเรียน!D44)</f>
        <v/>
      </c>
      <c r="E45" s="294" t="str">
        <f>IF(นักเรียน!E44="","",นักเรียน!E44)</f>
        <v/>
      </c>
      <c r="F45" s="143" t="str">
        <f>IF(นักเรียน!E44="","",นักเรียน!B44)</f>
        <v/>
      </c>
      <c r="G45" s="155"/>
      <c r="H45" s="156"/>
      <c r="I45" s="156"/>
      <c r="J45" s="156"/>
      <c r="K45" s="156"/>
      <c r="L45" s="157"/>
      <c r="M45" s="157"/>
      <c r="N45" s="155"/>
      <c r="O45" s="156"/>
      <c r="P45" s="156"/>
      <c r="Q45" s="156"/>
      <c r="R45" s="156"/>
      <c r="S45" s="157"/>
      <c r="T45" s="158"/>
      <c r="U45" s="155"/>
      <c r="V45" s="156"/>
      <c r="W45" s="156"/>
      <c r="X45" s="156"/>
      <c r="Y45" s="156"/>
      <c r="Z45" s="157"/>
      <c r="AA45" s="158"/>
      <c r="AB45" s="155"/>
      <c r="AC45" s="156"/>
      <c r="AD45" s="156"/>
      <c r="AE45" s="156"/>
      <c r="AF45" s="156"/>
      <c r="AG45" s="157"/>
      <c r="AH45" s="158"/>
      <c r="AI45" s="155"/>
      <c r="AJ45" s="156"/>
      <c r="AK45" s="156"/>
      <c r="AL45" s="156"/>
      <c r="AM45" s="156"/>
      <c r="AN45" s="157"/>
      <c r="AO45" s="158"/>
      <c r="AP45" s="155"/>
      <c r="AQ45" s="156"/>
      <c r="AR45" s="156"/>
      <c r="AS45" s="156"/>
      <c r="AT45" s="156"/>
      <c r="AU45" s="157"/>
      <c r="AV45" s="158"/>
      <c r="AW45" s="159"/>
      <c r="AX45" s="156"/>
      <c r="AY45" s="156"/>
      <c r="AZ45" s="156"/>
      <c r="BA45" s="156"/>
      <c r="BB45" s="157"/>
      <c r="BC45" s="157"/>
      <c r="BD45" s="155"/>
      <c r="BE45" s="156"/>
      <c r="BF45" s="156"/>
      <c r="BG45" s="156"/>
      <c r="BH45" s="156"/>
      <c r="BI45" s="157"/>
      <c r="BJ45" s="158"/>
      <c r="BK45" s="155"/>
      <c r="BL45" s="156"/>
      <c r="BM45" s="156"/>
      <c r="BN45" s="156"/>
      <c r="BO45" s="156"/>
      <c r="BP45" s="157"/>
      <c r="BQ45" s="158"/>
      <c r="BR45" s="155"/>
      <c r="BS45" s="156"/>
      <c r="BT45" s="156"/>
      <c r="BU45" s="156"/>
      <c r="BV45" s="156"/>
      <c r="BW45" s="157"/>
      <c r="BX45" s="158"/>
      <c r="BY45" s="159"/>
      <c r="BZ45" s="156"/>
      <c r="CA45" s="156"/>
      <c r="CB45" s="156"/>
      <c r="CC45" s="156"/>
      <c r="CD45" s="157"/>
      <c r="CE45" s="157"/>
      <c r="CF45" s="155"/>
      <c r="CG45" s="156"/>
      <c r="CH45" s="156"/>
      <c r="CI45" s="156"/>
      <c r="CJ45" s="156"/>
      <c r="CK45" s="157"/>
      <c r="CL45" s="158"/>
      <c r="CM45" s="155"/>
      <c r="CN45" s="156"/>
      <c r="CO45" s="156"/>
      <c r="CP45" s="156"/>
      <c r="CQ45" s="156"/>
      <c r="CR45" s="157"/>
      <c r="CS45" s="158"/>
      <c r="CT45" s="155"/>
      <c r="CU45" s="156"/>
      <c r="CV45" s="156"/>
      <c r="CW45" s="156"/>
      <c r="CX45" s="156"/>
      <c r="CY45" s="157"/>
      <c r="CZ45" s="158"/>
      <c r="DA45" s="159"/>
      <c r="DB45" s="156"/>
      <c r="DC45" s="156"/>
      <c r="DD45" s="156"/>
      <c r="DE45" s="156"/>
      <c r="DF45" s="157"/>
      <c r="DG45" s="464"/>
      <c r="DH45" s="462"/>
      <c r="DI45" s="156"/>
      <c r="DJ45" s="156"/>
      <c r="DK45" s="156"/>
      <c r="DL45" s="156"/>
      <c r="DM45" s="157"/>
      <c r="DN45" s="158"/>
      <c r="DO45" s="155"/>
      <c r="DP45" s="156"/>
      <c r="DQ45" s="156"/>
      <c r="DR45" s="156"/>
      <c r="DS45" s="156"/>
      <c r="DT45" s="157"/>
      <c r="DU45" s="158"/>
      <c r="DV45" s="155"/>
      <c r="DW45" s="156"/>
      <c r="DX45" s="156"/>
      <c r="DY45" s="156"/>
      <c r="DZ45" s="156"/>
      <c r="EA45" s="157"/>
      <c r="EB45" s="158"/>
      <c r="EC45" s="159"/>
      <c r="ED45" s="156"/>
      <c r="EE45" s="156"/>
      <c r="EF45" s="156"/>
      <c r="EG45" s="156"/>
      <c r="EH45" s="157"/>
      <c r="EI45" s="157"/>
      <c r="EJ45" s="155"/>
      <c r="EK45" s="156"/>
      <c r="EL45" s="156"/>
      <c r="EM45" s="156"/>
      <c r="EN45" s="156"/>
      <c r="EO45" s="157"/>
      <c r="EP45" s="464"/>
      <c r="EQ45" s="462"/>
      <c r="ER45" s="156"/>
      <c r="ES45" s="156"/>
      <c r="ET45" s="156"/>
      <c r="EU45" s="156"/>
      <c r="EV45" s="157"/>
      <c r="EW45" s="464"/>
      <c r="EX45" s="462"/>
      <c r="EY45" s="156"/>
      <c r="EZ45" s="156"/>
      <c r="FA45" s="156"/>
      <c r="FB45" s="156"/>
      <c r="FC45" s="157"/>
      <c r="FD45" s="158"/>
      <c r="FE45" s="159"/>
      <c r="FF45" s="156"/>
      <c r="FG45" s="156"/>
      <c r="FH45" s="156"/>
      <c r="FI45" s="156"/>
      <c r="FJ45" s="157"/>
      <c r="FK45" s="157"/>
      <c r="FL45" s="155"/>
      <c r="FM45" s="156"/>
      <c r="FN45" s="156"/>
      <c r="FO45" s="156"/>
      <c r="FP45" s="156"/>
      <c r="FQ45" s="157"/>
      <c r="FR45" s="158"/>
      <c r="FS45" s="155"/>
      <c r="FT45" s="156"/>
      <c r="FU45" s="156"/>
      <c r="FV45" s="156"/>
      <c r="FW45" s="156"/>
      <c r="FX45" s="157"/>
      <c r="FY45" s="158"/>
      <c r="FZ45" s="155"/>
      <c r="GA45" s="156"/>
      <c r="GB45" s="156"/>
      <c r="GC45" s="156"/>
      <c r="GD45" s="156"/>
      <c r="GE45" s="157"/>
      <c r="GF45" s="158"/>
      <c r="GG45" s="159"/>
      <c r="GH45" s="156"/>
      <c r="GI45" s="156"/>
      <c r="GJ45" s="156"/>
      <c r="GK45" s="156"/>
      <c r="GL45" s="157"/>
      <c r="GM45" s="464"/>
      <c r="GN45" s="462"/>
      <c r="GO45" s="156"/>
      <c r="GP45" s="156"/>
      <c r="GQ45" s="156"/>
      <c r="GR45" s="156"/>
      <c r="GS45" s="157"/>
      <c r="GT45" s="158"/>
      <c r="GU45" s="155"/>
      <c r="GV45" s="156"/>
      <c r="GW45" s="156"/>
      <c r="GX45" s="156"/>
      <c r="GY45" s="156"/>
      <c r="GZ45" s="157"/>
      <c r="HA45" s="158"/>
      <c r="HB45" s="155"/>
      <c r="HC45" s="156"/>
      <c r="HD45" s="156"/>
      <c r="HE45" s="156"/>
      <c r="HF45" s="156"/>
      <c r="HG45" s="157"/>
      <c r="HH45" s="158"/>
      <c r="HI45" s="155"/>
      <c r="HJ45" s="156"/>
      <c r="HK45" s="156"/>
      <c r="HL45" s="156"/>
      <c r="HM45" s="156"/>
      <c r="HN45" s="157"/>
      <c r="HO45" s="158"/>
      <c r="HP45" s="155"/>
      <c r="HQ45" s="156"/>
      <c r="HR45" s="156"/>
      <c r="HS45" s="156"/>
      <c r="HT45" s="156"/>
      <c r="HU45" s="157"/>
      <c r="HV45" s="158"/>
      <c r="HW45" s="155"/>
      <c r="HX45" s="156"/>
      <c r="HY45" s="156"/>
      <c r="HZ45" s="156"/>
      <c r="IA45" s="156"/>
      <c r="IB45" s="157"/>
      <c r="IC45" s="464"/>
      <c r="ID45" s="462"/>
      <c r="IE45" s="156"/>
      <c r="IF45" s="156"/>
      <c r="IG45" s="156"/>
      <c r="IH45" s="156"/>
      <c r="II45" s="157"/>
      <c r="IJ45" s="158"/>
      <c r="IK45" s="159"/>
      <c r="IL45" s="156"/>
      <c r="IM45" s="156"/>
      <c r="IN45" s="156"/>
      <c r="IO45" s="156"/>
      <c r="IP45" s="157"/>
      <c r="IQ45" s="157"/>
      <c r="IR45" s="155"/>
      <c r="IS45" s="156"/>
      <c r="IT45" s="156"/>
      <c r="IU45" s="156"/>
      <c r="IV45" s="156"/>
      <c r="IW45" s="157"/>
      <c r="IX45" s="158"/>
      <c r="IY45" s="155"/>
      <c r="IZ45" s="156"/>
      <c r="JA45" s="156"/>
      <c r="JB45" s="156"/>
      <c r="JC45" s="156"/>
      <c r="JD45" s="157"/>
      <c r="JE45" s="158"/>
      <c r="JF45" s="155"/>
      <c r="JG45" s="156"/>
      <c r="JH45" s="156"/>
      <c r="JI45" s="156"/>
      <c r="JJ45" s="156"/>
      <c r="JK45" s="157"/>
      <c r="JL45" s="158"/>
      <c r="JM45" s="457"/>
      <c r="JN45" s="458"/>
      <c r="JO45" s="458"/>
      <c r="JP45" s="458"/>
      <c r="JQ45" s="458"/>
      <c r="JR45" s="157"/>
      <c r="JS45" s="464"/>
      <c r="JT45" s="462"/>
      <c r="JU45" s="458"/>
      <c r="JV45" s="458"/>
      <c r="JW45" s="458"/>
      <c r="JX45" s="458"/>
      <c r="JY45" s="157"/>
      <c r="JZ45" s="459"/>
      <c r="KA45" s="457"/>
      <c r="KB45" s="458"/>
      <c r="KC45" s="458"/>
      <c r="KD45" s="458"/>
      <c r="KE45" s="458"/>
      <c r="KF45" s="157"/>
      <c r="KG45" s="459"/>
      <c r="KH45" s="159"/>
      <c r="KI45" s="458"/>
      <c r="KJ45" s="458"/>
      <c r="KK45" s="458"/>
      <c r="KL45" s="458"/>
      <c r="KM45" s="157"/>
      <c r="KN45" s="157"/>
      <c r="KO45" s="165" t="str">
        <f t="shared" si="5"/>
        <v/>
      </c>
      <c r="KP45" s="143" t="str">
        <f t="shared" si="6"/>
        <v/>
      </c>
      <c r="KQ45" s="143" t="str">
        <f t="shared" si="7"/>
        <v/>
      </c>
      <c r="KR45" s="143" t="str">
        <f t="shared" si="8"/>
        <v/>
      </c>
      <c r="KS45" s="166" t="str">
        <f t="shared" si="9"/>
        <v/>
      </c>
      <c r="KT45" s="167"/>
      <c r="KU45" s="115"/>
      <c r="KV45" s="115"/>
      <c r="KW45" s="115"/>
      <c r="KX45" s="115"/>
    </row>
    <row r="46" spans="1:310" ht="15.75" customHeight="1" x14ac:dyDescent="0.5">
      <c r="A46" s="115"/>
      <c r="B46" s="143">
        <v>40</v>
      </c>
      <c r="C46" s="499" t="str">
        <f>IF(นักเรียน!C45="","",นักเรียน!C45)</f>
        <v/>
      </c>
      <c r="D46" s="499" t="str">
        <f>IF(นักเรียน!D45="","",นักเรียน!D45)</f>
        <v/>
      </c>
      <c r="E46" s="294" t="str">
        <f>IF(นักเรียน!E45="","",นักเรียน!E45)</f>
        <v/>
      </c>
      <c r="F46" s="143" t="str">
        <f>IF(นักเรียน!E45="","",นักเรียน!B45)</f>
        <v/>
      </c>
      <c r="G46" s="155"/>
      <c r="H46" s="156"/>
      <c r="I46" s="156"/>
      <c r="J46" s="156"/>
      <c r="K46" s="156"/>
      <c r="L46" s="157"/>
      <c r="M46" s="157"/>
      <c r="N46" s="155"/>
      <c r="O46" s="156"/>
      <c r="P46" s="156"/>
      <c r="Q46" s="156"/>
      <c r="R46" s="156"/>
      <c r="S46" s="157"/>
      <c r="T46" s="158"/>
      <c r="U46" s="155"/>
      <c r="V46" s="156"/>
      <c r="W46" s="156"/>
      <c r="X46" s="156"/>
      <c r="Y46" s="156"/>
      <c r="Z46" s="157"/>
      <c r="AA46" s="158"/>
      <c r="AB46" s="155"/>
      <c r="AC46" s="156"/>
      <c r="AD46" s="156"/>
      <c r="AE46" s="156"/>
      <c r="AF46" s="156"/>
      <c r="AG46" s="157"/>
      <c r="AH46" s="158"/>
      <c r="AI46" s="155"/>
      <c r="AJ46" s="156"/>
      <c r="AK46" s="156"/>
      <c r="AL46" s="156"/>
      <c r="AM46" s="156"/>
      <c r="AN46" s="157"/>
      <c r="AO46" s="158"/>
      <c r="AP46" s="155"/>
      <c r="AQ46" s="156"/>
      <c r="AR46" s="156"/>
      <c r="AS46" s="156"/>
      <c r="AT46" s="156"/>
      <c r="AU46" s="157"/>
      <c r="AV46" s="158"/>
      <c r="AW46" s="159"/>
      <c r="AX46" s="156"/>
      <c r="AY46" s="156"/>
      <c r="AZ46" s="156"/>
      <c r="BA46" s="156"/>
      <c r="BB46" s="157"/>
      <c r="BC46" s="157"/>
      <c r="BD46" s="155"/>
      <c r="BE46" s="156"/>
      <c r="BF46" s="156"/>
      <c r="BG46" s="156"/>
      <c r="BH46" s="156"/>
      <c r="BI46" s="157"/>
      <c r="BJ46" s="158"/>
      <c r="BK46" s="155"/>
      <c r="BL46" s="156"/>
      <c r="BM46" s="156"/>
      <c r="BN46" s="156"/>
      <c r="BO46" s="156"/>
      <c r="BP46" s="157"/>
      <c r="BQ46" s="158"/>
      <c r="BR46" s="155"/>
      <c r="BS46" s="156"/>
      <c r="BT46" s="156"/>
      <c r="BU46" s="156"/>
      <c r="BV46" s="156"/>
      <c r="BW46" s="157"/>
      <c r="BX46" s="158"/>
      <c r="BY46" s="159"/>
      <c r="BZ46" s="156"/>
      <c r="CA46" s="156"/>
      <c r="CB46" s="156"/>
      <c r="CC46" s="156"/>
      <c r="CD46" s="157"/>
      <c r="CE46" s="157"/>
      <c r="CF46" s="155"/>
      <c r="CG46" s="156"/>
      <c r="CH46" s="156"/>
      <c r="CI46" s="156"/>
      <c r="CJ46" s="156"/>
      <c r="CK46" s="157"/>
      <c r="CL46" s="158"/>
      <c r="CM46" s="155"/>
      <c r="CN46" s="156"/>
      <c r="CO46" s="156"/>
      <c r="CP46" s="156"/>
      <c r="CQ46" s="156"/>
      <c r="CR46" s="157"/>
      <c r="CS46" s="158"/>
      <c r="CT46" s="155"/>
      <c r="CU46" s="156"/>
      <c r="CV46" s="156"/>
      <c r="CW46" s="156"/>
      <c r="CX46" s="156"/>
      <c r="CY46" s="157"/>
      <c r="CZ46" s="158"/>
      <c r="DA46" s="159"/>
      <c r="DB46" s="156"/>
      <c r="DC46" s="156"/>
      <c r="DD46" s="156"/>
      <c r="DE46" s="156"/>
      <c r="DF46" s="157"/>
      <c r="DG46" s="464"/>
      <c r="DH46" s="462"/>
      <c r="DI46" s="156"/>
      <c r="DJ46" s="156"/>
      <c r="DK46" s="156"/>
      <c r="DL46" s="156"/>
      <c r="DM46" s="157"/>
      <c r="DN46" s="158"/>
      <c r="DO46" s="155"/>
      <c r="DP46" s="156"/>
      <c r="DQ46" s="156"/>
      <c r="DR46" s="156"/>
      <c r="DS46" s="156"/>
      <c r="DT46" s="157"/>
      <c r="DU46" s="158"/>
      <c r="DV46" s="155"/>
      <c r="DW46" s="156"/>
      <c r="DX46" s="156"/>
      <c r="DY46" s="156"/>
      <c r="DZ46" s="156"/>
      <c r="EA46" s="157"/>
      <c r="EB46" s="158"/>
      <c r="EC46" s="159"/>
      <c r="ED46" s="156"/>
      <c r="EE46" s="156"/>
      <c r="EF46" s="156"/>
      <c r="EG46" s="156"/>
      <c r="EH46" s="157"/>
      <c r="EI46" s="157"/>
      <c r="EJ46" s="155"/>
      <c r="EK46" s="156"/>
      <c r="EL46" s="156"/>
      <c r="EM46" s="156"/>
      <c r="EN46" s="156"/>
      <c r="EO46" s="157"/>
      <c r="EP46" s="464"/>
      <c r="EQ46" s="462"/>
      <c r="ER46" s="156"/>
      <c r="ES46" s="156"/>
      <c r="ET46" s="156"/>
      <c r="EU46" s="156"/>
      <c r="EV46" s="157"/>
      <c r="EW46" s="464"/>
      <c r="EX46" s="462"/>
      <c r="EY46" s="156"/>
      <c r="EZ46" s="156"/>
      <c r="FA46" s="156"/>
      <c r="FB46" s="156"/>
      <c r="FC46" s="157"/>
      <c r="FD46" s="158"/>
      <c r="FE46" s="159"/>
      <c r="FF46" s="156"/>
      <c r="FG46" s="156"/>
      <c r="FH46" s="156"/>
      <c r="FI46" s="156"/>
      <c r="FJ46" s="157"/>
      <c r="FK46" s="157"/>
      <c r="FL46" s="155"/>
      <c r="FM46" s="156"/>
      <c r="FN46" s="156"/>
      <c r="FO46" s="156"/>
      <c r="FP46" s="156"/>
      <c r="FQ46" s="157"/>
      <c r="FR46" s="158"/>
      <c r="FS46" s="155"/>
      <c r="FT46" s="156"/>
      <c r="FU46" s="156"/>
      <c r="FV46" s="156"/>
      <c r="FW46" s="156"/>
      <c r="FX46" s="157"/>
      <c r="FY46" s="158"/>
      <c r="FZ46" s="155"/>
      <c r="GA46" s="156"/>
      <c r="GB46" s="156"/>
      <c r="GC46" s="156"/>
      <c r="GD46" s="156"/>
      <c r="GE46" s="157"/>
      <c r="GF46" s="158"/>
      <c r="GG46" s="159"/>
      <c r="GH46" s="156"/>
      <c r="GI46" s="156"/>
      <c r="GJ46" s="156"/>
      <c r="GK46" s="156"/>
      <c r="GL46" s="157"/>
      <c r="GM46" s="464"/>
      <c r="GN46" s="462"/>
      <c r="GO46" s="156"/>
      <c r="GP46" s="156"/>
      <c r="GQ46" s="156"/>
      <c r="GR46" s="156"/>
      <c r="GS46" s="157"/>
      <c r="GT46" s="158"/>
      <c r="GU46" s="155"/>
      <c r="GV46" s="156"/>
      <c r="GW46" s="156"/>
      <c r="GX46" s="156"/>
      <c r="GY46" s="156"/>
      <c r="GZ46" s="157"/>
      <c r="HA46" s="158"/>
      <c r="HB46" s="155"/>
      <c r="HC46" s="156"/>
      <c r="HD46" s="156"/>
      <c r="HE46" s="156"/>
      <c r="HF46" s="156"/>
      <c r="HG46" s="157"/>
      <c r="HH46" s="158"/>
      <c r="HI46" s="155"/>
      <c r="HJ46" s="156"/>
      <c r="HK46" s="156"/>
      <c r="HL46" s="156"/>
      <c r="HM46" s="156"/>
      <c r="HN46" s="157"/>
      <c r="HO46" s="158"/>
      <c r="HP46" s="155"/>
      <c r="HQ46" s="156"/>
      <c r="HR46" s="156"/>
      <c r="HS46" s="156"/>
      <c r="HT46" s="156"/>
      <c r="HU46" s="157"/>
      <c r="HV46" s="158"/>
      <c r="HW46" s="155"/>
      <c r="HX46" s="156"/>
      <c r="HY46" s="156"/>
      <c r="HZ46" s="156"/>
      <c r="IA46" s="156"/>
      <c r="IB46" s="157"/>
      <c r="IC46" s="464"/>
      <c r="ID46" s="462"/>
      <c r="IE46" s="156"/>
      <c r="IF46" s="156"/>
      <c r="IG46" s="156"/>
      <c r="IH46" s="156"/>
      <c r="II46" s="157"/>
      <c r="IJ46" s="158"/>
      <c r="IK46" s="159"/>
      <c r="IL46" s="156"/>
      <c r="IM46" s="156"/>
      <c r="IN46" s="156"/>
      <c r="IO46" s="156"/>
      <c r="IP46" s="157"/>
      <c r="IQ46" s="157"/>
      <c r="IR46" s="155"/>
      <c r="IS46" s="156"/>
      <c r="IT46" s="156"/>
      <c r="IU46" s="156"/>
      <c r="IV46" s="156"/>
      <c r="IW46" s="157"/>
      <c r="IX46" s="158"/>
      <c r="IY46" s="155"/>
      <c r="IZ46" s="156"/>
      <c r="JA46" s="156"/>
      <c r="JB46" s="156"/>
      <c r="JC46" s="156"/>
      <c r="JD46" s="157"/>
      <c r="JE46" s="158"/>
      <c r="JF46" s="155"/>
      <c r="JG46" s="156"/>
      <c r="JH46" s="156"/>
      <c r="JI46" s="156"/>
      <c r="JJ46" s="156"/>
      <c r="JK46" s="157"/>
      <c r="JL46" s="158"/>
      <c r="JM46" s="457"/>
      <c r="JN46" s="458"/>
      <c r="JO46" s="458"/>
      <c r="JP46" s="458"/>
      <c r="JQ46" s="458"/>
      <c r="JR46" s="157"/>
      <c r="JS46" s="464"/>
      <c r="JT46" s="462"/>
      <c r="JU46" s="458"/>
      <c r="JV46" s="458"/>
      <c r="JW46" s="458"/>
      <c r="JX46" s="458"/>
      <c r="JY46" s="157"/>
      <c r="JZ46" s="459"/>
      <c r="KA46" s="457"/>
      <c r="KB46" s="458"/>
      <c r="KC46" s="458"/>
      <c r="KD46" s="458"/>
      <c r="KE46" s="458"/>
      <c r="KF46" s="157"/>
      <c r="KG46" s="459"/>
      <c r="KH46" s="159"/>
      <c r="KI46" s="458"/>
      <c r="KJ46" s="458"/>
      <c r="KK46" s="458"/>
      <c r="KL46" s="458"/>
      <c r="KM46" s="157"/>
      <c r="KN46" s="157"/>
      <c r="KO46" s="165" t="str">
        <f t="shared" si="5"/>
        <v/>
      </c>
      <c r="KP46" s="143" t="str">
        <f t="shared" si="6"/>
        <v/>
      </c>
      <c r="KQ46" s="143" t="str">
        <f t="shared" si="7"/>
        <v/>
      </c>
      <c r="KR46" s="143" t="str">
        <f t="shared" si="8"/>
        <v/>
      </c>
      <c r="KS46" s="166" t="str">
        <f t="shared" si="9"/>
        <v/>
      </c>
      <c r="KT46" s="167"/>
      <c r="KU46" s="115"/>
      <c r="KV46" s="115"/>
      <c r="KW46" s="115"/>
      <c r="KX46" s="115"/>
    </row>
    <row r="47" spans="1:310" ht="15.75" customHeight="1" x14ac:dyDescent="0.5">
      <c r="A47" s="115"/>
      <c r="B47" s="143">
        <v>41</v>
      </c>
      <c r="C47" s="499" t="str">
        <f>IF(นักเรียน!C46="","",นักเรียน!C46)</f>
        <v/>
      </c>
      <c r="D47" s="499" t="str">
        <f>IF(นักเรียน!D46="","",นักเรียน!D46)</f>
        <v/>
      </c>
      <c r="E47" s="294" t="str">
        <f>IF(นักเรียน!E46="","",นักเรียน!E46)</f>
        <v/>
      </c>
      <c r="F47" s="143" t="str">
        <f>IF(นักเรียน!E46="","",นักเรียน!B46)</f>
        <v/>
      </c>
      <c r="G47" s="462"/>
      <c r="H47" s="463"/>
      <c r="I47" s="463"/>
      <c r="J47" s="463"/>
      <c r="K47" s="463"/>
      <c r="L47" s="157"/>
      <c r="M47" s="157"/>
      <c r="N47" s="462"/>
      <c r="O47" s="463"/>
      <c r="P47" s="463"/>
      <c r="Q47" s="463"/>
      <c r="R47" s="463"/>
      <c r="S47" s="157"/>
      <c r="T47" s="464"/>
      <c r="U47" s="462"/>
      <c r="V47" s="463"/>
      <c r="W47" s="463"/>
      <c r="X47" s="463"/>
      <c r="Y47" s="463"/>
      <c r="Z47" s="157"/>
      <c r="AA47" s="464"/>
      <c r="AB47" s="462"/>
      <c r="AC47" s="463"/>
      <c r="AD47" s="463"/>
      <c r="AE47" s="463"/>
      <c r="AF47" s="463"/>
      <c r="AG47" s="157"/>
      <c r="AH47" s="464"/>
      <c r="AI47" s="462"/>
      <c r="AJ47" s="463"/>
      <c r="AK47" s="463"/>
      <c r="AL47" s="463"/>
      <c r="AM47" s="463"/>
      <c r="AN47" s="157"/>
      <c r="AO47" s="464"/>
      <c r="AP47" s="462"/>
      <c r="AQ47" s="463"/>
      <c r="AR47" s="463"/>
      <c r="AS47" s="463"/>
      <c r="AT47" s="463"/>
      <c r="AU47" s="157"/>
      <c r="AV47" s="464"/>
      <c r="AW47" s="159"/>
      <c r="AX47" s="463"/>
      <c r="AY47" s="463"/>
      <c r="AZ47" s="463"/>
      <c r="BA47" s="463"/>
      <c r="BB47" s="157"/>
      <c r="BC47" s="157"/>
      <c r="BD47" s="462"/>
      <c r="BE47" s="463"/>
      <c r="BF47" s="463"/>
      <c r="BG47" s="463"/>
      <c r="BH47" s="463"/>
      <c r="BI47" s="157"/>
      <c r="BJ47" s="464"/>
      <c r="BK47" s="462"/>
      <c r="BL47" s="463"/>
      <c r="BM47" s="463"/>
      <c r="BN47" s="463"/>
      <c r="BO47" s="463"/>
      <c r="BP47" s="157"/>
      <c r="BQ47" s="464"/>
      <c r="BR47" s="462"/>
      <c r="BS47" s="463"/>
      <c r="BT47" s="463"/>
      <c r="BU47" s="463"/>
      <c r="BV47" s="463"/>
      <c r="BW47" s="157"/>
      <c r="BX47" s="464"/>
      <c r="BY47" s="159"/>
      <c r="BZ47" s="463"/>
      <c r="CA47" s="463"/>
      <c r="CB47" s="463"/>
      <c r="CC47" s="463"/>
      <c r="CD47" s="157"/>
      <c r="CE47" s="157"/>
      <c r="CF47" s="462"/>
      <c r="CG47" s="463"/>
      <c r="CH47" s="463"/>
      <c r="CI47" s="463"/>
      <c r="CJ47" s="463"/>
      <c r="CK47" s="157"/>
      <c r="CL47" s="464"/>
      <c r="CM47" s="462"/>
      <c r="CN47" s="463"/>
      <c r="CO47" s="463"/>
      <c r="CP47" s="463"/>
      <c r="CQ47" s="463"/>
      <c r="CR47" s="157"/>
      <c r="CS47" s="464"/>
      <c r="CT47" s="462"/>
      <c r="CU47" s="463"/>
      <c r="CV47" s="463"/>
      <c r="CW47" s="463"/>
      <c r="CX47" s="463"/>
      <c r="CY47" s="157"/>
      <c r="CZ47" s="464"/>
      <c r="DA47" s="159"/>
      <c r="DB47" s="463"/>
      <c r="DC47" s="463"/>
      <c r="DD47" s="463"/>
      <c r="DE47" s="463"/>
      <c r="DF47" s="157"/>
      <c r="DG47" s="464"/>
      <c r="DH47" s="462"/>
      <c r="DI47" s="463"/>
      <c r="DJ47" s="463"/>
      <c r="DK47" s="463"/>
      <c r="DL47" s="463"/>
      <c r="DM47" s="157"/>
      <c r="DN47" s="464"/>
      <c r="DO47" s="462"/>
      <c r="DP47" s="463"/>
      <c r="DQ47" s="463"/>
      <c r="DR47" s="463"/>
      <c r="DS47" s="463"/>
      <c r="DT47" s="157"/>
      <c r="DU47" s="464"/>
      <c r="DV47" s="462"/>
      <c r="DW47" s="463"/>
      <c r="DX47" s="463"/>
      <c r="DY47" s="463"/>
      <c r="DZ47" s="463"/>
      <c r="EA47" s="157"/>
      <c r="EB47" s="464"/>
      <c r="EC47" s="159"/>
      <c r="ED47" s="463"/>
      <c r="EE47" s="463"/>
      <c r="EF47" s="463"/>
      <c r="EG47" s="463"/>
      <c r="EH47" s="157"/>
      <c r="EI47" s="157"/>
      <c r="EJ47" s="462"/>
      <c r="EK47" s="463"/>
      <c r="EL47" s="463"/>
      <c r="EM47" s="463"/>
      <c r="EN47" s="463"/>
      <c r="EO47" s="157"/>
      <c r="EP47" s="464"/>
      <c r="EQ47" s="462"/>
      <c r="ER47" s="463"/>
      <c r="ES47" s="463"/>
      <c r="ET47" s="463"/>
      <c r="EU47" s="463"/>
      <c r="EV47" s="157"/>
      <c r="EW47" s="464"/>
      <c r="EX47" s="462"/>
      <c r="EY47" s="463"/>
      <c r="EZ47" s="463"/>
      <c r="FA47" s="463"/>
      <c r="FB47" s="463"/>
      <c r="FC47" s="157"/>
      <c r="FD47" s="464"/>
      <c r="FE47" s="159"/>
      <c r="FF47" s="463"/>
      <c r="FG47" s="463"/>
      <c r="FH47" s="463"/>
      <c r="FI47" s="463"/>
      <c r="FJ47" s="157"/>
      <c r="FK47" s="157"/>
      <c r="FL47" s="462"/>
      <c r="FM47" s="463"/>
      <c r="FN47" s="463"/>
      <c r="FO47" s="463"/>
      <c r="FP47" s="463"/>
      <c r="FQ47" s="157"/>
      <c r="FR47" s="464"/>
      <c r="FS47" s="462"/>
      <c r="FT47" s="463"/>
      <c r="FU47" s="463"/>
      <c r="FV47" s="463"/>
      <c r="FW47" s="463"/>
      <c r="FX47" s="157"/>
      <c r="FY47" s="464"/>
      <c r="FZ47" s="462"/>
      <c r="GA47" s="463"/>
      <c r="GB47" s="463"/>
      <c r="GC47" s="463"/>
      <c r="GD47" s="463"/>
      <c r="GE47" s="157"/>
      <c r="GF47" s="464"/>
      <c r="GG47" s="159"/>
      <c r="GH47" s="463"/>
      <c r="GI47" s="463"/>
      <c r="GJ47" s="463"/>
      <c r="GK47" s="463"/>
      <c r="GL47" s="157"/>
      <c r="GM47" s="464"/>
      <c r="GN47" s="462"/>
      <c r="GO47" s="463"/>
      <c r="GP47" s="463"/>
      <c r="GQ47" s="463"/>
      <c r="GR47" s="463"/>
      <c r="GS47" s="157"/>
      <c r="GT47" s="464"/>
      <c r="GU47" s="462"/>
      <c r="GV47" s="463"/>
      <c r="GW47" s="463"/>
      <c r="GX47" s="463"/>
      <c r="GY47" s="463"/>
      <c r="GZ47" s="157"/>
      <c r="HA47" s="464"/>
      <c r="HB47" s="462"/>
      <c r="HC47" s="463"/>
      <c r="HD47" s="463"/>
      <c r="HE47" s="463"/>
      <c r="HF47" s="463"/>
      <c r="HG47" s="157"/>
      <c r="HH47" s="464"/>
      <c r="HI47" s="462"/>
      <c r="HJ47" s="463"/>
      <c r="HK47" s="463"/>
      <c r="HL47" s="463"/>
      <c r="HM47" s="463"/>
      <c r="HN47" s="157"/>
      <c r="HO47" s="464"/>
      <c r="HP47" s="462"/>
      <c r="HQ47" s="463"/>
      <c r="HR47" s="463"/>
      <c r="HS47" s="463"/>
      <c r="HT47" s="463"/>
      <c r="HU47" s="157"/>
      <c r="HV47" s="464"/>
      <c r="HW47" s="462"/>
      <c r="HX47" s="463"/>
      <c r="HY47" s="463"/>
      <c r="HZ47" s="463"/>
      <c r="IA47" s="463"/>
      <c r="IB47" s="157"/>
      <c r="IC47" s="464"/>
      <c r="ID47" s="462"/>
      <c r="IE47" s="463"/>
      <c r="IF47" s="463"/>
      <c r="IG47" s="463"/>
      <c r="IH47" s="463"/>
      <c r="II47" s="157"/>
      <c r="IJ47" s="464"/>
      <c r="IK47" s="159"/>
      <c r="IL47" s="463"/>
      <c r="IM47" s="463"/>
      <c r="IN47" s="463"/>
      <c r="IO47" s="463"/>
      <c r="IP47" s="157"/>
      <c r="IQ47" s="157"/>
      <c r="IR47" s="462"/>
      <c r="IS47" s="463"/>
      <c r="IT47" s="463"/>
      <c r="IU47" s="463"/>
      <c r="IV47" s="463"/>
      <c r="IW47" s="157"/>
      <c r="IX47" s="464"/>
      <c r="IY47" s="462"/>
      <c r="IZ47" s="463"/>
      <c r="JA47" s="463"/>
      <c r="JB47" s="463"/>
      <c r="JC47" s="463"/>
      <c r="JD47" s="157"/>
      <c r="JE47" s="464"/>
      <c r="JF47" s="462"/>
      <c r="JG47" s="463"/>
      <c r="JH47" s="463"/>
      <c r="JI47" s="463"/>
      <c r="JJ47" s="463"/>
      <c r="JK47" s="157"/>
      <c r="JL47" s="464"/>
      <c r="JM47" s="462"/>
      <c r="JN47" s="463"/>
      <c r="JO47" s="463"/>
      <c r="JP47" s="463"/>
      <c r="JQ47" s="463"/>
      <c r="JR47" s="157"/>
      <c r="JS47" s="464"/>
      <c r="JT47" s="462"/>
      <c r="JU47" s="463"/>
      <c r="JV47" s="463"/>
      <c r="JW47" s="463"/>
      <c r="JX47" s="463"/>
      <c r="JY47" s="157"/>
      <c r="JZ47" s="464"/>
      <c r="KA47" s="462"/>
      <c r="KB47" s="463"/>
      <c r="KC47" s="463"/>
      <c r="KD47" s="463"/>
      <c r="KE47" s="463"/>
      <c r="KF47" s="157"/>
      <c r="KG47" s="464"/>
      <c r="KH47" s="159"/>
      <c r="KI47" s="463"/>
      <c r="KJ47" s="463"/>
      <c r="KK47" s="463"/>
      <c r="KL47" s="463"/>
      <c r="KM47" s="157"/>
      <c r="KN47" s="157"/>
      <c r="KO47" s="165" t="str">
        <f t="shared" si="5"/>
        <v/>
      </c>
      <c r="KP47" s="143" t="str">
        <f t="shared" si="6"/>
        <v/>
      </c>
      <c r="KQ47" s="143" t="str">
        <f t="shared" si="7"/>
        <v/>
      </c>
      <c r="KR47" s="143" t="str">
        <f t="shared" si="8"/>
        <v/>
      </c>
      <c r="KS47" s="166" t="str">
        <f t="shared" si="9"/>
        <v/>
      </c>
      <c r="KT47" s="167"/>
      <c r="KU47" s="115"/>
      <c r="KV47" s="115"/>
      <c r="KW47" s="115"/>
      <c r="KX47" s="115"/>
    </row>
    <row r="48" spans="1:310" ht="15.75" customHeight="1" x14ac:dyDescent="0.5">
      <c r="A48" s="115"/>
      <c r="B48" s="143">
        <v>42</v>
      </c>
      <c r="C48" s="499" t="str">
        <f>IF(นักเรียน!C47="","",นักเรียน!C47)</f>
        <v/>
      </c>
      <c r="D48" s="499" t="str">
        <f>IF(นักเรียน!D47="","",นักเรียน!D47)</f>
        <v/>
      </c>
      <c r="E48" s="294" t="str">
        <f>IF(นักเรียน!E47="","",นักเรียน!E47)</f>
        <v/>
      </c>
      <c r="F48" s="143" t="str">
        <f>IF(นักเรียน!E47="","",นักเรียน!B47)</f>
        <v/>
      </c>
      <c r="G48" s="462"/>
      <c r="H48" s="463"/>
      <c r="I48" s="463"/>
      <c r="J48" s="463"/>
      <c r="K48" s="463"/>
      <c r="L48" s="157"/>
      <c r="M48" s="157"/>
      <c r="N48" s="462"/>
      <c r="O48" s="463"/>
      <c r="P48" s="463"/>
      <c r="Q48" s="463"/>
      <c r="R48" s="463"/>
      <c r="S48" s="157"/>
      <c r="T48" s="464"/>
      <c r="U48" s="462"/>
      <c r="V48" s="463"/>
      <c r="W48" s="463"/>
      <c r="X48" s="463"/>
      <c r="Y48" s="463"/>
      <c r="Z48" s="157"/>
      <c r="AA48" s="464"/>
      <c r="AB48" s="462"/>
      <c r="AC48" s="463"/>
      <c r="AD48" s="463"/>
      <c r="AE48" s="463"/>
      <c r="AF48" s="463"/>
      <c r="AG48" s="157"/>
      <c r="AH48" s="464"/>
      <c r="AI48" s="462"/>
      <c r="AJ48" s="463"/>
      <c r="AK48" s="463"/>
      <c r="AL48" s="463"/>
      <c r="AM48" s="463"/>
      <c r="AN48" s="157"/>
      <c r="AO48" s="464"/>
      <c r="AP48" s="462"/>
      <c r="AQ48" s="463"/>
      <c r="AR48" s="463"/>
      <c r="AS48" s="463"/>
      <c r="AT48" s="463"/>
      <c r="AU48" s="157"/>
      <c r="AV48" s="464"/>
      <c r="AW48" s="159"/>
      <c r="AX48" s="463"/>
      <c r="AY48" s="463"/>
      <c r="AZ48" s="463"/>
      <c r="BA48" s="463"/>
      <c r="BB48" s="157"/>
      <c r="BC48" s="157"/>
      <c r="BD48" s="462"/>
      <c r="BE48" s="463"/>
      <c r="BF48" s="463"/>
      <c r="BG48" s="463"/>
      <c r="BH48" s="463"/>
      <c r="BI48" s="157"/>
      <c r="BJ48" s="464"/>
      <c r="BK48" s="462"/>
      <c r="BL48" s="463"/>
      <c r="BM48" s="463"/>
      <c r="BN48" s="463"/>
      <c r="BO48" s="463"/>
      <c r="BP48" s="157"/>
      <c r="BQ48" s="464"/>
      <c r="BR48" s="462"/>
      <c r="BS48" s="463"/>
      <c r="BT48" s="463"/>
      <c r="BU48" s="463"/>
      <c r="BV48" s="463"/>
      <c r="BW48" s="157"/>
      <c r="BX48" s="464"/>
      <c r="BY48" s="159"/>
      <c r="BZ48" s="463"/>
      <c r="CA48" s="463"/>
      <c r="CB48" s="463"/>
      <c r="CC48" s="463"/>
      <c r="CD48" s="157"/>
      <c r="CE48" s="157"/>
      <c r="CF48" s="462"/>
      <c r="CG48" s="463"/>
      <c r="CH48" s="463"/>
      <c r="CI48" s="463"/>
      <c r="CJ48" s="463"/>
      <c r="CK48" s="157"/>
      <c r="CL48" s="464"/>
      <c r="CM48" s="462"/>
      <c r="CN48" s="463"/>
      <c r="CO48" s="463"/>
      <c r="CP48" s="463"/>
      <c r="CQ48" s="463"/>
      <c r="CR48" s="157"/>
      <c r="CS48" s="464"/>
      <c r="CT48" s="462"/>
      <c r="CU48" s="463"/>
      <c r="CV48" s="463"/>
      <c r="CW48" s="463"/>
      <c r="CX48" s="463"/>
      <c r="CY48" s="157"/>
      <c r="CZ48" s="464"/>
      <c r="DA48" s="159"/>
      <c r="DB48" s="463"/>
      <c r="DC48" s="463"/>
      <c r="DD48" s="463"/>
      <c r="DE48" s="463"/>
      <c r="DF48" s="157"/>
      <c r="DG48" s="464"/>
      <c r="DH48" s="462"/>
      <c r="DI48" s="463"/>
      <c r="DJ48" s="463"/>
      <c r="DK48" s="463"/>
      <c r="DL48" s="463"/>
      <c r="DM48" s="157"/>
      <c r="DN48" s="464"/>
      <c r="DO48" s="462"/>
      <c r="DP48" s="463"/>
      <c r="DQ48" s="463"/>
      <c r="DR48" s="463"/>
      <c r="DS48" s="463"/>
      <c r="DT48" s="157"/>
      <c r="DU48" s="464"/>
      <c r="DV48" s="462"/>
      <c r="DW48" s="463"/>
      <c r="DX48" s="463"/>
      <c r="DY48" s="463"/>
      <c r="DZ48" s="463"/>
      <c r="EA48" s="157"/>
      <c r="EB48" s="464"/>
      <c r="EC48" s="159"/>
      <c r="ED48" s="463"/>
      <c r="EE48" s="463"/>
      <c r="EF48" s="463"/>
      <c r="EG48" s="463"/>
      <c r="EH48" s="157"/>
      <c r="EI48" s="157"/>
      <c r="EJ48" s="462"/>
      <c r="EK48" s="463"/>
      <c r="EL48" s="463"/>
      <c r="EM48" s="463"/>
      <c r="EN48" s="463"/>
      <c r="EO48" s="157"/>
      <c r="EP48" s="464"/>
      <c r="EQ48" s="462"/>
      <c r="ER48" s="463"/>
      <c r="ES48" s="463"/>
      <c r="ET48" s="463"/>
      <c r="EU48" s="463"/>
      <c r="EV48" s="157"/>
      <c r="EW48" s="464"/>
      <c r="EX48" s="462"/>
      <c r="EY48" s="463"/>
      <c r="EZ48" s="463"/>
      <c r="FA48" s="463"/>
      <c r="FB48" s="463"/>
      <c r="FC48" s="157"/>
      <c r="FD48" s="464"/>
      <c r="FE48" s="159"/>
      <c r="FF48" s="463"/>
      <c r="FG48" s="463"/>
      <c r="FH48" s="463"/>
      <c r="FI48" s="463"/>
      <c r="FJ48" s="157"/>
      <c r="FK48" s="157"/>
      <c r="FL48" s="462"/>
      <c r="FM48" s="463"/>
      <c r="FN48" s="463"/>
      <c r="FO48" s="463"/>
      <c r="FP48" s="463"/>
      <c r="FQ48" s="157"/>
      <c r="FR48" s="464"/>
      <c r="FS48" s="462"/>
      <c r="FT48" s="463"/>
      <c r="FU48" s="463"/>
      <c r="FV48" s="463"/>
      <c r="FW48" s="463"/>
      <c r="FX48" s="157"/>
      <c r="FY48" s="464"/>
      <c r="FZ48" s="462"/>
      <c r="GA48" s="463"/>
      <c r="GB48" s="463"/>
      <c r="GC48" s="463"/>
      <c r="GD48" s="463"/>
      <c r="GE48" s="157"/>
      <c r="GF48" s="464"/>
      <c r="GG48" s="159"/>
      <c r="GH48" s="463"/>
      <c r="GI48" s="463"/>
      <c r="GJ48" s="463"/>
      <c r="GK48" s="463"/>
      <c r="GL48" s="157"/>
      <c r="GM48" s="464"/>
      <c r="GN48" s="462"/>
      <c r="GO48" s="463"/>
      <c r="GP48" s="463"/>
      <c r="GQ48" s="463"/>
      <c r="GR48" s="463"/>
      <c r="GS48" s="157"/>
      <c r="GT48" s="464"/>
      <c r="GU48" s="462"/>
      <c r="GV48" s="463"/>
      <c r="GW48" s="463"/>
      <c r="GX48" s="463"/>
      <c r="GY48" s="463"/>
      <c r="GZ48" s="157"/>
      <c r="HA48" s="464"/>
      <c r="HB48" s="462"/>
      <c r="HC48" s="463"/>
      <c r="HD48" s="463"/>
      <c r="HE48" s="463"/>
      <c r="HF48" s="463"/>
      <c r="HG48" s="157"/>
      <c r="HH48" s="464"/>
      <c r="HI48" s="462"/>
      <c r="HJ48" s="463"/>
      <c r="HK48" s="463"/>
      <c r="HL48" s="463"/>
      <c r="HM48" s="463"/>
      <c r="HN48" s="157"/>
      <c r="HO48" s="464"/>
      <c r="HP48" s="462"/>
      <c r="HQ48" s="463"/>
      <c r="HR48" s="463"/>
      <c r="HS48" s="463"/>
      <c r="HT48" s="463"/>
      <c r="HU48" s="157"/>
      <c r="HV48" s="464"/>
      <c r="HW48" s="462"/>
      <c r="HX48" s="463"/>
      <c r="HY48" s="463"/>
      <c r="HZ48" s="463"/>
      <c r="IA48" s="463"/>
      <c r="IB48" s="157"/>
      <c r="IC48" s="464"/>
      <c r="ID48" s="462"/>
      <c r="IE48" s="463"/>
      <c r="IF48" s="463"/>
      <c r="IG48" s="463"/>
      <c r="IH48" s="463"/>
      <c r="II48" s="157"/>
      <c r="IJ48" s="464"/>
      <c r="IK48" s="159"/>
      <c r="IL48" s="463"/>
      <c r="IM48" s="463"/>
      <c r="IN48" s="463"/>
      <c r="IO48" s="463"/>
      <c r="IP48" s="157"/>
      <c r="IQ48" s="157"/>
      <c r="IR48" s="462"/>
      <c r="IS48" s="463"/>
      <c r="IT48" s="463"/>
      <c r="IU48" s="463"/>
      <c r="IV48" s="463"/>
      <c r="IW48" s="157"/>
      <c r="IX48" s="464"/>
      <c r="IY48" s="462"/>
      <c r="IZ48" s="463"/>
      <c r="JA48" s="463"/>
      <c r="JB48" s="463"/>
      <c r="JC48" s="463"/>
      <c r="JD48" s="157"/>
      <c r="JE48" s="464"/>
      <c r="JF48" s="462"/>
      <c r="JG48" s="463"/>
      <c r="JH48" s="463"/>
      <c r="JI48" s="463"/>
      <c r="JJ48" s="463"/>
      <c r="JK48" s="157"/>
      <c r="JL48" s="464"/>
      <c r="JM48" s="462"/>
      <c r="JN48" s="463"/>
      <c r="JO48" s="463"/>
      <c r="JP48" s="463"/>
      <c r="JQ48" s="463"/>
      <c r="JR48" s="157"/>
      <c r="JS48" s="464"/>
      <c r="JT48" s="462"/>
      <c r="JU48" s="463"/>
      <c r="JV48" s="463"/>
      <c r="JW48" s="463"/>
      <c r="JX48" s="463"/>
      <c r="JY48" s="157"/>
      <c r="JZ48" s="464"/>
      <c r="KA48" s="462"/>
      <c r="KB48" s="463"/>
      <c r="KC48" s="463"/>
      <c r="KD48" s="463"/>
      <c r="KE48" s="463"/>
      <c r="KF48" s="157"/>
      <c r="KG48" s="464"/>
      <c r="KH48" s="159"/>
      <c r="KI48" s="463"/>
      <c r="KJ48" s="463"/>
      <c r="KK48" s="463"/>
      <c r="KL48" s="463"/>
      <c r="KM48" s="157"/>
      <c r="KN48" s="157"/>
      <c r="KO48" s="165" t="str">
        <f t="shared" si="5"/>
        <v/>
      </c>
      <c r="KP48" s="143" t="str">
        <f t="shared" si="6"/>
        <v/>
      </c>
      <c r="KQ48" s="143" t="str">
        <f t="shared" si="7"/>
        <v/>
      </c>
      <c r="KR48" s="143" t="str">
        <f t="shared" si="8"/>
        <v/>
      </c>
      <c r="KS48" s="166" t="str">
        <f t="shared" si="9"/>
        <v/>
      </c>
      <c r="KT48" s="167"/>
      <c r="KU48" s="115"/>
      <c r="KV48" s="115"/>
      <c r="KW48" s="115"/>
      <c r="KX48" s="115"/>
    </row>
    <row r="49" spans="1:310" ht="15.75" customHeight="1" x14ac:dyDescent="0.5">
      <c r="A49" s="115"/>
      <c r="B49" s="143">
        <v>43</v>
      </c>
      <c r="C49" s="499" t="str">
        <f>IF(นักเรียน!C48="","",นักเรียน!C48)</f>
        <v/>
      </c>
      <c r="D49" s="499" t="str">
        <f>IF(นักเรียน!D48="","",นักเรียน!D48)</f>
        <v/>
      </c>
      <c r="E49" s="294" t="str">
        <f>IF(นักเรียน!E48="","",นักเรียน!E48)</f>
        <v/>
      </c>
      <c r="F49" s="143" t="str">
        <f>IF(นักเรียน!E48="","",นักเรียน!B48)</f>
        <v/>
      </c>
      <c r="G49" s="462"/>
      <c r="H49" s="463"/>
      <c r="I49" s="463"/>
      <c r="J49" s="463"/>
      <c r="K49" s="463"/>
      <c r="L49" s="157"/>
      <c r="M49" s="157"/>
      <c r="N49" s="462"/>
      <c r="O49" s="463"/>
      <c r="P49" s="463"/>
      <c r="Q49" s="463"/>
      <c r="R49" s="463"/>
      <c r="S49" s="157"/>
      <c r="T49" s="464"/>
      <c r="U49" s="462"/>
      <c r="V49" s="463"/>
      <c r="W49" s="463"/>
      <c r="X49" s="463"/>
      <c r="Y49" s="463"/>
      <c r="Z49" s="157"/>
      <c r="AA49" s="464"/>
      <c r="AB49" s="462"/>
      <c r="AC49" s="463"/>
      <c r="AD49" s="463"/>
      <c r="AE49" s="463"/>
      <c r="AF49" s="463"/>
      <c r="AG49" s="157"/>
      <c r="AH49" s="464"/>
      <c r="AI49" s="462"/>
      <c r="AJ49" s="463"/>
      <c r="AK49" s="463"/>
      <c r="AL49" s="463"/>
      <c r="AM49" s="463"/>
      <c r="AN49" s="157"/>
      <c r="AO49" s="464"/>
      <c r="AP49" s="462"/>
      <c r="AQ49" s="463"/>
      <c r="AR49" s="463"/>
      <c r="AS49" s="463"/>
      <c r="AT49" s="463"/>
      <c r="AU49" s="157"/>
      <c r="AV49" s="464"/>
      <c r="AW49" s="159"/>
      <c r="AX49" s="463"/>
      <c r="AY49" s="463"/>
      <c r="AZ49" s="463"/>
      <c r="BA49" s="463"/>
      <c r="BB49" s="157"/>
      <c r="BC49" s="157"/>
      <c r="BD49" s="462"/>
      <c r="BE49" s="463"/>
      <c r="BF49" s="463"/>
      <c r="BG49" s="463"/>
      <c r="BH49" s="463"/>
      <c r="BI49" s="157"/>
      <c r="BJ49" s="464"/>
      <c r="BK49" s="462"/>
      <c r="BL49" s="463"/>
      <c r="BM49" s="463"/>
      <c r="BN49" s="463"/>
      <c r="BO49" s="463"/>
      <c r="BP49" s="157"/>
      <c r="BQ49" s="464"/>
      <c r="BR49" s="462"/>
      <c r="BS49" s="463"/>
      <c r="BT49" s="463"/>
      <c r="BU49" s="463"/>
      <c r="BV49" s="463"/>
      <c r="BW49" s="157"/>
      <c r="BX49" s="464"/>
      <c r="BY49" s="159"/>
      <c r="BZ49" s="463"/>
      <c r="CA49" s="463"/>
      <c r="CB49" s="463"/>
      <c r="CC49" s="463"/>
      <c r="CD49" s="157"/>
      <c r="CE49" s="157"/>
      <c r="CF49" s="462"/>
      <c r="CG49" s="463"/>
      <c r="CH49" s="463"/>
      <c r="CI49" s="463"/>
      <c r="CJ49" s="463"/>
      <c r="CK49" s="157"/>
      <c r="CL49" s="464"/>
      <c r="CM49" s="462"/>
      <c r="CN49" s="463"/>
      <c r="CO49" s="463"/>
      <c r="CP49" s="463"/>
      <c r="CQ49" s="463"/>
      <c r="CR49" s="157"/>
      <c r="CS49" s="464"/>
      <c r="CT49" s="462"/>
      <c r="CU49" s="463"/>
      <c r="CV49" s="463"/>
      <c r="CW49" s="463"/>
      <c r="CX49" s="463"/>
      <c r="CY49" s="157"/>
      <c r="CZ49" s="464"/>
      <c r="DA49" s="159"/>
      <c r="DB49" s="463"/>
      <c r="DC49" s="463"/>
      <c r="DD49" s="463"/>
      <c r="DE49" s="463"/>
      <c r="DF49" s="157"/>
      <c r="DG49" s="464"/>
      <c r="DH49" s="462"/>
      <c r="DI49" s="463"/>
      <c r="DJ49" s="463"/>
      <c r="DK49" s="463"/>
      <c r="DL49" s="463"/>
      <c r="DM49" s="157"/>
      <c r="DN49" s="464"/>
      <c r="DO49" s="462"/>
      <c r="DP49" s="463"/>
      <c r="DQ49" s="463"/>
      <c r="DR49" s="463"/>
      <c r="DS49" s="463"/>
      <c r="DT49" s="157"/>
      <c r="DU49" s="464"/>
      <c r="DV49" s="462"/>
      <c r="DW49" s="463"/>
      <c r="DX49" s="463"/>
      <c r="DY49" s="463"/>
      <c r="DZ49" s="463"/>
      <c r="EA49" s="157"/>
      <c r="EB49" s="464"/>
      <c r="EC49" s="159"/>
      <c r="ED49" s="463"/>
      <c r="EE49" s="463"/>
      <c r="EF49" s="463"/>
      <c r="EG49" s="463"/>
      <c r="EH49" s="157"/>
      <c r="EI49" s="157"/>
      <c r="EJ49" s="462"/>
      <c r="EK49" s="463"/>
      <c r="EL49" s="463"/>
      <c r="EM49" s="463"/>
      <c r="EN49" s="463"/>
      <c r="EO49" s="157"/>
      <c r="EP49" s="464"/>
      <c r="EQ49" s="462"/>
      <c r="ER49" s="463"/>
      <c r="ES49" s="463"/>
      <c r="ET49" s="463"/>
      <c r="EU49" s="463"/>
      <c r="EV49" s="157"/>
      <c r="EW49" s="464"/>
      <c r="EX49" s="462"/>
      <c r="EY49" s="463"/>
      <c r="EZ49" s="463"/>
      <c r="FA49" s="463"/>
      <c r="FB49" s="463"/>
      <c r="FC49" s="157"/>
      <c r="FD49" s="464"/>
      <c r="FE49" s="159"/>
      <c r="FF49" s="463"/>
      <c r="FG49" s="463"/>
      <c r="FH49" s="463"/>
      <c r="FI49" s="463"/>
      <c r="FJ49" s="157"/>
      <c r="FK49" s="157"/>
      <c r="FL49" s="462"/>
      <c r="FM49" s="463"/>
      <c r="FN49" s="463"/>
      <c r="FO49" s="463"/>
      <c r="FP49" s="463"/>
      <c r="FQ49" s="157"/>
      <c r="FR49" s="464"/>
      <c r="FS49" s="462"/>
      <c r="FT49" s="463"/>
      <c r="FU49" s="463"/>
      <c r="FV49" s="463"/>
      <c r="FW49" s="463"/>
      <c r="FX49" s="157"/>
      <c r="FY49" s="464"/>
      <c r="FZ49" s="462"/>
      <c r="GA49" s="463"/>
      <c r="GB49" s="463"/>
      <c r="GC49" s="463"/>
      <c r="GD49" s="463"/>
      <c r="GE49" s="157"/>
      <c r="GF49" s="464"/>
      <c r="GG49" s="159"/>
      <c r="GH49" s="463"/>
      <c r="GI49" s="463"/>
      <c r="GJ49" s="463"/>
      <c r="GK49" s="463"/>
      <c r="GL49" s="157"/>
      <c r="GM49" s="464"/>
      <c r="GN49" s="462"/>
      <c r="GO49" s="463"/>
      <c r="GP49" s="463"/>
      <c r="GQ49" s="463"/>
      <c r="GR49" s="463"/>
      <c r="GS49" s="157"/>
      <c r="GT49" s="464"/>
      <c r="GU49" s="462"/>
      <c r="GV49" s="463"/>
      <c r="GW49" s="463"/>
      <c r="GX49" s="463"/>
      <c r="GY49" s="463"/>
      <c r="GZ49" s="157"/>
      <c r="HA49" s="464"/>
      <c r="HB49" s="462"/>
      <c r="HC49" s="463"/>
      <c r="HD49" s="463"/>
      <c r="HE49" s="463"/>
      <c r="HF49" s="463"/>
      <c r="HG49" s="157"/>
      <c r="HH49" s="464"/>
      <c r="HI49" s="462"/>
      <c r="HJ49" s="463"/>
      <c r="HK49" s="463"/>
      <c r="HL49" s="463"/>
      <c r="HM49" s="463"/>
      <c r="HN49" s="157"/>
      <c r="HO49" s="464"/>
      <c r="HP49" s="462"/>
      <c r="HQ49" s="463"/>
      <c r="HR49" s="463"/>
      <c r="HS49" s="463"/>
      <c r="HT49" s="463"/>
      <c r="HU49" s="157"/>
      <c r="HV49" s="464"/>
      <c r="HW49" s="462"/>
      <c r="HX49" s="463"/>
      <c r="HY49" s="463"/>
      <c r="HZ49" s="463"/>
      <c r="IA49" s="463"/>
      <c r="IB49" s="157"/>
      <c r="IC49" s="464"/>
      <c r="ID49" s="462"/>
      <c r="IE49" s="463"/>
      <c r="IF49" s="463"/>
      <c r="IG49" s="463"/>
      <c r="IH49" s="463"/>
      <c r="II49" s="157"/>
      <c r="IJ49" s="464"/>
      <c r="IK49" s="159"/>
      <c r="IL49" s="463"/>
      <c r="IM49" s="463"/>
      <c r="IN49" s="463"/>
      <c r="IO49" s="463"/>
      <c r="IP49" s="157"/>
      <c r="IQ49" s="157"/>
      <c r="IR49" s="462"/>
      <c r="IS49" s="463"/>
      <c r="IT49" s="463"/>
      <c r="IU49" s="463"/>
      <c r="IV49" s="463"/>
      <c r="IW49" s="157"/>
      <c r="IX49" s="464"/>
      <c r="IY49" s="462"/>
      <c r="IZ49" s="463"/>
      <c r="JA49" s="463"/>
      <c r="JB49" s="463"/>
      <c r="JC49" s="463"/>
      <c r="JD49" s="157"/>
      <c r="JE49" s="464"/>
      <c r="JF49" s="462"/>
      <c r="JG49" s="463"/>
      <c r="JH49" s="463"/>
      <c r="JI49" s="463"/>
      <c r="JJ49" s="463"/>
      <c r="JK49" s="157"/>
      <c r="JL49" s="464"/>
      <c r="JM49" s="462"/>
      <c r="JN49" s="463"/>
      <c r="JO49" s="463"/>
      <c r="JP49" s="463"/>
      <c r="JQ49" s="463"/>
      <c r="JR49" s="157"/>
      <c r="JS49" s="464"/>
      <c r="JT49" s="462"/>
      <c r="JU49" s="463"/>
      <c r="JV49" s="463"/>
      <c r="JW49" s="463"/>
      <c r="JX49" s="463"/>
      <c r="JY49" s="157"/>
      <c r="JZ49" s="464"/>
      <c r="KA49" s="462"/>
      <c r="KB49" s="463"/>
      <c r="KC49" s="463"/>
      <c r="KD49" s="463"/>
      <c r="KE49" s="463"/>
      <c r="KF49" s="157"/>
      <c r="KG49" s="464"/>
      <c r="KH49" s="159"/>
      <c r="KI49" s="463"/>
      <c r="KJ49" s="463"/>
      <c r="KK49" s="463"/>
      <c r="KL49" s="463"/>
      <c r="KM49" s="157"/>
      <c r="KN49" s="157"/>
      <c r="KO49" s="165" t="str">
        <f t="shared" si="5"/>
        <v/>
      </c>
      <c r="KP49" s="143" t="str">
        <f t="shared" si="6"/>
        <v/>
      </c>
      <c r="KQ49" s="143" t="str">
        <f t="shared" si="7"/>
        <v/>
      </c>
      <c r="KR49" s="143" t="str">
        <f t="shared" si="8"/>
        <v/>
      </c>
      <c r="KS49" s="166" t="str">
        <f t="shared" si="9"/>
        <v/>
      </c>
      <c r="KT49" s="167"/>
      <c r="KU49" s="115"/>
      <c r="KV49" s="115"/>
      <c r="KW49" s="115"/>
      <c r="KX49" s="115"/>
    </row>
    <row r="50" spans="1:310" ht="15.75" customHeight="1" x14ac:dyDescent="0.5">
      <c r="A50" s="115"/>
      <c r="B50" s="143">
        <v>44</v>
      </c>
      <c r="C50" s="499" t="str">
        <f>IF(นักเรียน!C49="","",นักเรียน!C49)</f>
        <v/>
      </c>
      <c r="D50" s="499" t="str">
        <f>IF(นักเรียน!D49="","",นักเรียน!D49)</f>
        <v/>
      </c>
      <c r="E50" s="294" t="str">
        <f>IF(นักเรียน!E49="","",นักเรียน!E49)</f>
        <v/>
      </c>
      <c r="F50" s="143" t="str">
        <f>IF(นักเรียน!E49="","",นักเรียน!B49)</f>
        <v/>
      </c>
      <c r="G50" s="462"/>
      <c r="H50" s="463"/>
      <c r="I50" s="463"/>
      <c r="J50" s="463"/>
      <c r="K50" s="463"/>
      <c r="L50" s="157"/>
      <c r="M50" s="157"/>
      <c r="N50" s="462"/>
      <c r="O50" s="463"/>
      <c r="P50" s="463"/>
      <c r="Q50" s="463"/>
      <c r="R50" s="463"/>
      <c r="S50" s="157"/>
      <c r="T50" s="464"/>
      <c r="U50" s="462"/>
      <c r="V50" s="463"/>
      <c r="W50" s="463"/>
      <c r="X50" s="463"/>
      <c r="Y50" s="463"/>
      <c r="Z50" s="157"/>
      <c r="AA50" s="464"/>
      <c r="AB50" s="462"/>
      <c r="AC50" s="463"/>
      <c r="AD50" s="463"/>
      <c r="AE50" s="463"/>
      <c r="AF50" s="463"/>
      <c r="AG50" s="157"/>
      <c r="AH50" s="464"/>
      <c r="AI50" s="462"/>
      <c r="AJ50" s="463"/>
      <c r="AK50" s="463"/>
      <c r="AL50" s="463"/>
      <c r="AM50" s="463"/>
      <c r="AN50" s="157"/>
      <c r="AO50" s="464"/>
      <c r="AP50" s="462"/>
      <c r="AQ50" s="463"/>
      <c r="AR50" s="463"/>
      <c r="AS50" s="463"/>
      <c r="AT50" s="463"/>
      <c r="AU50" s="157"/>
      <c r="AV50" s="464"/>
      <c r="AW50" s="159"/>
      <c r="AX50" s="463"/>
      <c r="AY50" s="463"/>
      <c r="AZ50" s="463"/>
      <c r="BA50" s="463"/>
      <c r="BB50" s="157"/>
      <c r="BC50" s="157"/>
      <c r="BD50" s="462"/>
      <c r="BE50" s="463"/>
      <c r="BF50" s="463"/>
      <c r="BG50" s="463"/>
      <c r="BH50" s="463"/>
      <c r="BI50" s="157"/>
      <c r="BJ50" s="464"/>
      <c r="BK50" s="462"/>
      <c r="BL50" s="463"/>
      <c r="BM50" s="463"/>
      <c r="BN50" s="463"/>
      <c r="BO50" s="463"/>
      <c r="BP50" s="157"/>
      <c r="BQ50" s="464"/>
      <c r="BR50" s="462"/>
      <c r="BS50" s="463"/>
      <c r="BT50" s="463"/>
      <c r="BU50" s="463"/>
      <c r="BV50" s="463"/>
      <c r="BW50" s="157"/>
      <c r="BX50" s="464"/>
      <c r="BY50" s="159"/>
      <c r="BZ50" s="463"/>
      <c r="CA50" s="463"/>
      <c r="CB50" s="463"/>
      <c r="CC50" s="463"/>
      <c r="CD50" s="157"/>
      <c r="CE50" s="157"/>
      <c r="CF50" s="462"/>
      <c r="CG50" s="463"/>
      <c r="CH50" s="463"/>
      <c r="CI50" s="463"/>
      <c r="CJ50" s="463"/>
      <c r="CK50" s="157"/>
      <c r="CL50" s="464"/>
      <c r="CM50" s="462"/>
      <c r="CN50" s="463"/>
      <c r="CO50" s="463"/>
      <c r="CP50" s="463"/>
      <c r="CQ50" s="463"/>
      <c r="CR50" s="157"/>
      <c r="CS50" s="464"/>
      <c r="CT50" s="462"/>
      <c r="CU50" s="463"/>
      <c r="CV50" s="463"/>
      <c r="CW50" s="463"/>
      <c r="CX50" s="463"/>
      <c r="CY50" s="157"/>
      <c r="CZ50" s="464"/>
      <c r="DA50" s="159"/>
      <c r="DB50" s="463"/>
      <c r="DC50" s="463"/>
      <c r="DD50" s="463"/>
      <c r="DE50" s="463"/>
      <c r="DF50" s="157"/>
      <c r="DG50" s="464"/>
      <c r="DH50" s="462"/>
      <c r="DI50" s="463"/>
      <c r="DJ50" s="463"/>
      <c r="DK50" s="463"/>
      <c r="DL50" s="463"/>
      <c r="DM50" s="157"/>
      <c r="DN50" s="464"/>
      <c r="DO50" s="462"/>
      <c r="DP50" s="463"/>
      <c r="DQ50" s="463"/>
      <c r="DR50" s="463"/>
      <c r="DS50" s="463"/>
      <c r="DT50" s="157"/>
      <c r="DU50" s="464"/>
      <c r="DV50" s="462"/>
      <c r="DW50" s="463"/>
      <c r="DX50" s="463"/>
      <c r="DY50" s="463"/>
      <c r="DZ50" s="463"/>
      <c r="EA50" s="157"/>
      <c r="EB50" s="464"/>
      <c r="EC50" s="159"/>
      <c r="ED50" s="463"/>
      <c r="EE50" s="463"/>
      <c r="EF50" s="463"/>
      <c r="EG50" s="463"/>
      <c r="EH50" s="157"/>
      <c r="EI50" s="157"/>
      <c r="EJ50" s="462"/>
      <c r="EK50" s="463"/>
      <c r="EL50" s="463"/>
      <c r="EM50" s="463"/>
      <c r="EN50" s="463"/>
      <c r="EO50" s="157"/>
      <c r="EP50" s="464"/>
      <c r="EQ50" s="462"/>
      <c r="ER50" s="463"/>
      <c r="ES50" s="463"/>
      <c r="ET50" s="463"/>
      <c r="EU50" s="463"/>
      <c r="EV50" s="157"/>
      <c r="EW50" s="464"/>
      <c r="EX50" s="462"/>
      <c r="EY50" s="463"/>
      <c r="EZ50" s="463"/>
      <c r="FA50" s="463"/>
      <c r="FB50" s="463"/>
      <c r="FC50" s="157"/>
      <c r="FD50" s="464"/>
      <c r="FE50" s="159"/>
      <c r="FF50" s="463"/>
      <c r="FG50" s="463"/>
      <c r="FH50" s="463"/>
      <c r="FI50" s="463"/>
      <c r="FJ50" s="157"/>
      <c r="FK50" s="157"/>
      <c r="FL50" s="462"/>
      <c r="FM50" s="463"/>
      <c r="FN50" s="463"/>
      <c r="FO50" s="463"/>
      <c r="FP50" s="463"/>
      <c r="FQ50" s="157"/>
      <c r="FR50" s="464"/>
      <c r="FS50" s="462"/>
      <c r="FT50" s="463"/>
      <c r="FU50" s="463"/>
      <c r="FV50" s="463"/>
      <c r="FW50" s="463"/>
      <c r="FX50" s="157"/>
      <c r="FY50" s="464"/>
      <c r="FZ50" s="462"/>
      <c r="GA50" s="463"/>
      <c r="GB50" s="463"/>
      <c r="GC50" s="463"/>
      <c r="GD50" s="463"/>
      <c r="GE50" s="157"/>
      <c r="GF50" s="464"/>
      <c r="GG50" s="159"/>
      <c r="GH50" s="463"/>
      <c r="GI50" s="463"/>
      <c r="GJ50" s="463"/>
      <c r="GK50" s="463"/>
      <c r="GL50" s="157"/>
      <c r="GM50" s="464"/>
      <c r="GN50" s="462"/>
      <c r="GO50" s="463"/>
      <c r="GP50" s="463"/>
      <c r="GQ50" s="463"/>
      <c r="GR50" s="463"/>
      <c r="GS50" s="157"/>
      <c r="GT50" s="464"/>
      <c r="GU50" s="462"/>
      <c r="GV50" s="463"/>
      <c r="GW50" s="463"/>
      <c r="GX50" s="463"/>
      <c r="GY50" s="463"/>
      <c r="GZ50" s="157"/>
      <c r="HA50" s="464"/>
      <c r="HB50" s="462"/>
      <c r="HC50" s="463"/>
      <c r="HD50" s="463"/>
      <c r="HE50" s="463"/>
      <c r="HF50" s="463"/>
      <c r="HG50" s="157"/>
      <c r="HH50" s="464"/>
      <c r="HI50" s="462"/>
      <c r="HJ50" s="463"/>
      <c r="HK50" s="463"/>
      <c r="HL50" s="463"/>
      <c r="HM50" s="463"/>
      <c r="HN50" s="157"/>
      <c r="HO50" s="464"/>
      <c r="HP50" s="462"/>
      <c r="HQ50" s="463"/>
      <c r="HR50" s="463"/>
      <c r="HS50" s="463"/>
      <c r="HT50" s="463"/>
      <c r="HU50" s="157"/>
      <c r="HV50" s="464"/>
      <c r="HW50" s="462"/>
      <c r="HX50" s="463"/>
      <c r="HY50" s="463"/>
      <c r="HZ50" s="463"/>
      <c r="IA50" s="463"/>
      <c r="IB50" s="157"/>
      <c r="IC50" s="464"/>
      <c r="ID50" s="462"/>
      <c r="IE50" s="463"/>
      <c r="IF50" s="463"/>
      <c r="IG50" s="463"/>
      <c r="IH50" s="463"/>
      <c r="II50" s="157"/>
      <c r="IJ50" s="464"/>
      <c r="IK50" s="159"/>
      <c r="IL50" s="463"/>
      <c r="IM50" s="463"/>
      <c r="IN50" s="463"/>
      <c r="IO50" s="463"/>
      <c r="IP50" s="157"/>
      <c r="IQ50" s="157"/>
      <c r="IR50" s="462"/>
      <c r="IS50" s="463"/>
      <c r="IT50" s="463"/>
      <c r="IU50" s="463"/>
      <c r="IV50" s="463"/>
      <c r="IW50" s="157"/>
      <c r="IX50" s="464"/>
      <c r="IY50" s="462"/>
      <c r="IZ50" s="463"/>
      <c r="JA50" s="463"/>
      <c r="JB50" s="463"/>
      <c r="JC50" s="463"/>
      <c r="JD50" s="157"/>
      <c r="JE50" s="464"/>
      <c r="JF50" s="462"/>
      <c r="JG50" s="463"/>
      <c r="JH50" s="463"/>
      <c r="JI50" s="463"/>
      <c r="JJ50" s="463"/>
      <c r="JK50" s="157"/>
      <c r="JL50" s="464"/>
      <c r="JM50" s="462"/>
      <c r="JN50" s="463"/>
      <c r="JO50" s="463"/>
      <c r="JP50" s="463"/>
      <c r="JQ50" s="463"/>
      <c r="JR50" s="157"/>
      <c r="JS50" s="464"/>
      <c r="JT50" s="462"/>
      <c r="JU50" s="463"/>
      <c r="JV50" s="463"/>
      <c r="JW50" s="463"/>
      <c r="JX50" s="463"/>
      <c r="JY50" s="157"/>
      <c r="JZ50" s="464"/>
      <c r="KA50" s="462"/>
      <c r="KB50" s="463"/>
      <c r="KC50" s="463"/>
      <c r="KD50" s="463"/>
      <c r="KE50" s="463"/>
      <c r="KF50" s="157"/>
      <c r="KG50" s="464"/>
      <c r="KH50" s="159"/>
      <c r="KI50" s="463"/>
      <c r="KJ50" s="463"/>
      <c r="KK50" s="463"/>
      <c r="KL50" s="463"/>
      <c r="KM50" s="157"/>
      <c r="KN50" s="157"/>
      <c r="KO50" s="165" t="str">
        <f t="shared" si="5"/>
        <v/>
      </c>
      <c r="KP50" s="143" t="str">
        <f t="shared" si="6"/>
        <v/>
      </c>
      <c r="KQ50" s="143" t="str">
        <f t="shared" si="7"/>
        <v/>
      </c>
      <c r="KR50" s="143" t="str">
        <f t="shared" si="8"/>
        <v/>
      </c>
      <c r="KS50" s="166" t="str">
        <f t="shared" si="9"/>
        <v/>
      </c>
      <c r="KT50" s="167"/>
      <c r="KU50" s="115"/>
      <c r="KV50" s="115"/>
      <c r="KW50" s="115"/>
      <c r="KX50" s="115"/>
    </row>
    <row r="51" spans="1:310" ht="15.75" customHeight="1" x14ac:dyDescent="0.5">
      <c r="A51" s="115"/>
      <c r="B51" s="143">
        <v>45</v>
      </c>
      <c r="C51" s="499" t="str">
        <f>IF(นักเรียน!C50="","",นักเรียน!C50)</f>
        <v/>
      </c>
      <c r="D51" s="499" t="str">
        <f>IF(นักเรียน!D50="","",นักเรียน!D50)</f>
        <v/>
      </c>
      <c r="E51" s="294" t="str">
        <f>IF(นักเรียน!E50="","",นักเรียน!E50)</f>
        <v/>
      </c>
      <c r="F51" s="143" t="str">
        <f>IF(นักเรียน!E50="","",นักเรียน!B50)</f>
        <v/>
      </c>
      <c r="G51" s="462"/>
      <c r="H51" s="463"/>
      <c r="I51" s="463"/>
      <c r="J51" s="463"/>
      <c r="K51" s="463"/>
      <c r="L51" s="157"/>
      <c r="M51" s="157"/>
      <c r="N51" s="462"/>
      <c r="O51" s="463"/>
      <c r="P51" s="463"/>
      <c r="Q51" s="463"/>
      <c r="R51" s="463"/>
      <c r="S51" s="157"/>
      <c r="T51" s="464"/>
      <c r="U51" s="462"/>
      <c r="V51" s="463"/>
      <c r="W51" s="463"/>
      <c r="X51" s="463"/>
      <c r="Y51" s="463"/>
      <c r="Z51" s="157"/>
      <c r="AA51" s="464"/>
      <c r="AB51" s="462"/>
      <c r="AC51" s="463"/>
      <c r="AD51" s="463"/>
      <c r="AE51" s="463"/>
      <c r="AF51" s="463"/>
      <c r="AG51" s="157"/>
      <c r="AH51" s="464"/>
      <c r="AI51" s="462"/>
      <c r="AJ51" s="463"/>
      <c r="AK51" s="463"/>
      <c r="AL51" s="463"/>
      <c r="AM51" s="463"/>
      <c r="AN51" s="157"/>
      <c r="AO51" s="464"/>
      <c r="AP51" s="462"/>
      <c r="AQ51" s="463"/>
      <c r="AR51" s="463"/>
      <c r="AS51" s="463"/>
      <c r="AT51" s="463"/>
      <c r="AU51" s="157"/>
      <c r="AV51" s="464"/>
      <c r="AW51" s="159"/>
      <c r="AX51" s="463"/>
      <c r="AY51" s="463"/>
      <c r="AZ51" s="463"/>
      <c r="BA51" s="463"/>
      <c r="BB51" s="157"/>
      <c r="BC51" s="157"/>
      <c r="BD51" s="462"/>
      <c r="BE51" s="463"/>
      <c r="BF51" s="463"/>
      <c r="BG51" s="463"/>
      <c r="BH51" s="463"/>
      <c r="BI51" s="157"/>
      <c r="BJ51" s="464"/>
      <c r="BK51" s="462"/>
      <c r="BL51" s="463"/>
      <c r="BM51" s="463"/>
      <c r="BN51" s="463"/>
      <c r="BO51" s="463"/>
      <c r="BP51" s="157"/>
      <c r="BQ51" s="464"/>
      <c r="BR51" s="462"/>
      <c r="BS51" s="463"/>
      <c r="BT51" s="463"/>
      <c r="BU51" s="463"/>
      <c r="BV51" s="463"/>
      <c r="BW51" s="157"/>
      <c r="BX51" s="464"/>
      <c r="BY51" s="159"/>
      <c r="BZ51" s="463"/>
      <c r="CA51" s="463"/>
      <c r="CB51" s="463"/>
      <c r="CC51" s="463"/>
      <c r="CD51" s="157"/>
      <c r="CE51" s="157"/>
      <c r="CF51" s="462"/>
      <c r="CG51" s="463"/>
      <c r="CH51" s="463"/>
      <c r="CI51" s="463"/>
      <c r="CJ51" s="463"/>
      <c r="CK51" s="157"/>
      <c r="CL51" s="464"/>
      <c r="CM51" s="462"/>
      <c r="CN51" s="463"/>
      <c r="CO51" s="463"/>
      <c r="CP51" s="463"/>
      <c r="CQ51" s="463"/>
      <c r="CR51" s="157"/>
      <c r="CS51" s="464"/>
      <c r="CT51" s="462"/>
      <c r="CU51" s="463"/>
      <c r="CV51" s="463"/>
      <c r="CW51" s="463"/>
      <c r="CX51" s="463"/>
      <c r="CY51" s="157"/>
      <c r="CZ51" s="464"/>
      <c r="DA51" s="159"/>
      <c r="DB51" s="463"/>
      <c r="DC51" s="463"/>
      <c r="DD51" s="463"/>
      <c r="DE51" s="463"/>
      <c r="DF51" s="157"/>
      <c r="DG51" s="464"/>
      <c r="DH51" s="462"/>
      <c r="DI51" s="463"/>
      <c r="DJ51" s="463"/>
      <c r="DK51" s="463"/>
      <c r="DL51" s="463"/>
      <c r="DM51" s="157"/>
      <c r="DN51" s="464"/>
      <c r="DO51" s="462"/>
      <c r="DP51" s="463"/>
      <c r="DQ51" s="463"/>
      <c r="DR51" s="463"/>
      <c r="DS51" s="463"/>
      <c r="DT51" s="157"/>
      <c r="DU51" s="464"/>
      <c r="DV51" s="462"/>
      <c r="DW51" s="463"/>
      <c r="DX51" s="463"/>
      <c r="DY51" s="463"/>
      <c r="DZ51" s="463"/>
      <c r="EA51" s="157"/>
      <c r="EB51" s="464"/>
      <c r="EC51" s="159"/>
      <c r="ED51" s="463"/>
      <c r="EE51" s="463"/>
      <c r="EF51" s="463"/>
      <c r="EG51" s="463"/>
      <c r="EH51" s="157"/>
      <c r="EI51" s="157"/>
      <c r="EJ51" s="462"/>
      <c r="EK51" s="463"/>
      <c r="EL51" s="463"/>
      <c r="EM51" s="463"/>
      <c r="EN51" s="463"/>
      <c r="EO51" s="157"/>
      <c r="EP51" s="464"/>
      <c r="EQ51" s="462"/>
      <c r="ER51" s="463"/>
      <c r="ES51" s="463"/>
      <c r="ET51" s="463"/>
      <c r="EU51" s="463"/>
      <c r="EV51" s="157"/>
      <c r="EW51" s="464"/>
      <c r="EX51" s="462"/>
      <c r="EY51" s="463"/>
      <c r="EZ51" s="463"/>
      <c r="FA51" s="463"/>
      <c r="FB51" s="463"/>
      <c r="FC51" s="157"/>
      <c r="FD51" s="464"/>
      <c r="FE51" s="159"/>
      <c r="FF51" s="463"/>
      <c r="FG51" s="463"/>
      <c r="FH51" s="463"/>
      <c r="FI51" s="463"/>
      <c r="FJ51" s="157"/>
      <c r="FK51" s="157"/>
      <c r="FL51" s="462"/>
      <c r="FM51" s="463"/>
      <c r="FN51" s="463"/>
      <c r="FO51" s="463"/>
      <c r="FP51" s="463"/>
      <c r="FQ51" s="157"/>
      <c r="FR51" s="464"/>
      <c r="FS51" s="462"/>
      <c r="FT51" s="463"/>
      <c r="FU51" s="463"/>
      <c r="FV51" s="463"/>
      <c r="FW51" s="463"/>
      <c r="FX51" s="157"/>
      <c r="FY51" s="464"/>
      <c r="FZ51" s="462"/>
      <c r="GA51" s="463"/>
      <c r="GB51" s="463"/>
      <c r="GC51" s="463"/>
      <c r="GD51" s="463"/>
      <c r="GE51" s="157"/>
      <c r="GF51" s="464"/>
      <c r="GG51" s="159"/>
      <c r="GH51" s="463"/>
      <c r="GI51" s="463"/>
      <c r="GJ51" s="463"/>
      <c r="GK51" s="463"/>
      <c r="GL51" s="157"/>
      <c r="GM51" s="464"/>
      <c r="GN51" s="462"/>
      <c r="GO51" s="463"/>
      <c r="GP51" s="463"/>
      <c r="GQ51" s="463"/>
      <c r="GR51" s="463"/>
      <c r="GS51" s="157"/>
      <c r="GT51" s="464"/>
      <c r="GU51" s="462"/>
      <c r="GV51" s="463"/>
      <c r="GW51" s="463"/>
      <c r="GX51" s="463"/>
      <c r="GY51" s="463"/>
      <c r="GZ51" s="157"/>
      <c r="HA51" s="464"/>
      <c r="HB51" s="462"/>
      <c r="HC51" s="463"/>
      <c r="HD51" s="463"/>
      <c r="HE51" s="463"/>
      <c r="HF51" s="463"/>
      <c r="HG51" s="157"/>
      <c r="HH51" s="464"/>
      <c r="HI51" s="462"/>
      <c r="HJ51" s="463"/>
      <c r="HK51" s="463"/>
      <c r="HL51" s="463"/>
      <c r="HM51" s="463"/>
      <c r="HN51" s="157"/>
      <c r="HO51" s="464"/>
      <c r="HP51" s="462"/>
      <c r="HQ51" s="463"/>
      <c r="HR51" s="463"/>
      <c r="HS51" s="463"/>
      <c r="HT51" s="463"/>
      <c r="HU51" s="157"/>
      <c r="HV51" s="464"/>
      <c r="HW51" s="462"/>
      <c r="HX51" s="463"/>
      <c r="HY51" s="463"/>
      <c r="HZ51" s="463"/>
      <c r="IA51" s="463"/>
      <c r="IB51" s="157"/>
      <c r="IC51" s="464"/>
      <c r="ID51" s="462"/>
      <c r="IE51" s="463"/>
      <c r="IF51" s="463"/>
      <c r="IG51" s="463"/>
      <c r="IH51" s="463"/>
      <c r="II51" s="157"/>
      <c r="IJ51" s="464"/>
      <c r="IK51" s="159"/>
      <c r="IL51" s="463"/>
      <c r="IM51" s="463"/>
      <c r="IN51" s="463"/>
      <c r="IO51" s="463"/>
      <c r="IP51" s="157"/>
      <c r="IQ51" s="157"/>
      <c r="IR51" s="462"/>
      <c r="IS51" s="463"/>
      <c r="IT51" s="463"/>
      <c r="IU51" s="463"/>
      <c r="IV51" s="463"/>
      <c r="IW51" s="157"/>
      <c r="IX51" s="464"/>
      <c r="IY51" s="462"/>
      <c r="IZ51" s="463"/>
      <c r="JA51" s="463"/>
      <c r="JB51" s="463"/>
      <c r="JC51" s="463"/>
      <c r="JD51" s="157"/>
      <c r="JE51" s="464"/>
      <c r="JF51" s="462"/>
      <c r="JG51" s="463"/>
      <c r="JH51" s="463"/>
      <c r="JI51" s="463"/>
      <c r="JJ51" s="463"/>
      <c r="JK51" s="157"/>
      <c r="JL51" s="464"/>
      <c r="JM51" s="462"/>
      <c r="JN51" s="463"/>
      <c r="JO51" s="463"/>
      <c r="JP51" s="463"/>
      <c r="JQ51" s="463"/>
      <c r="JR51" s="157"/>
      <c r="JS51" s="464"/>
      <c r="JT51" s="462"/>
      <c r="JU51" s="463"/>
      <c r="JV51" s="463"/>
      <c r="JW51" s="463"/>
      <c r="JX51" s="463"/>
      <c r="JY51" s="157"/>
      <c r="JZ51" s="464"/>
      <c r="KA51" s="462"/>
      <c r="KB51" s="463"/>
      <c r="KC51" s="463"/>
      <c r="KD51" s="463"/>
      <c r="KE51" s="463"/>
      <c r="KF51" s="157"/>
      <c r="KG51" s="464"/>
      <c r="KH51" s="159"/>
      <c r="KI51" s="463"/>
      <c r="KJ51" s="463"/>
      <c r="KK51" s="463"/>
      <c r="KL51" s="463"/>
      <c r="KM51" s="157"/>
      <c r="KN51" s="157"/>
      <c r="KO51" s="165" t="str">
        <f t="shared" si="5"/>
        <v/>
      </c>
      <c r="KP51" s="143" t="str">
        <f t="shared" si="6"/>
        <v/>
      </c>
      <c r="KQ51" s="143" t="str">
        <f t="shared" si="7"/>
        <v/>
      </c>
      <c r="KR51" s="143" t="str">
        <f t="shared" si="8"/>
        <v/>
      </c>
      <c r="KS51" s="166" t="str">
        <f t="shared" si="9"/>
        <v/>
      </c>
      <c r="KT51" s="167"/>
      <c r="KU51" s="115"/>
      <c r="KV51" s="115"/>
      <c r="KW51" s="115"/>
      <c r="KX51" s="115"/>
    </row>
    <row r="52" spans="1:310" ht="15.75" customHeight="1" x14ac:dyDescent="0.5">
      <c r="A52" s="115"/>
      <c r="B52" s="143">
        <v>46</v>
      </c>
      <c r="C52" s="499" t="str">
        <f>IF(นักเรียน!C51="","",นักเรียน!C51)</f>
        <v/>
      </c>
      <c r="D52" s="499" t="str">
        <f>IF(นักเรียน!D51="","",นักเรียน!D51)</f>
        <v/>
      </c>
      <c r="E52" s="294" t="str">
        <f>IF(นักเรียน!E51="","",นักเรียน!E51)</f>
        <v/>
      </c>
      <c r="F52" s="143" t="str">
        <f>IF(นักเรียน!E51="","",นักเรียน!B51)</f>
        <v/>
      </c>
      <c r="G52" s="155"/>
      <c r="H52" s="156"/>
      <c r="I52" s="156"/>
      <c r="J52" s="156"/>
      <c r="K52" s="156"/>
      <c r="L52" s="157"/>
      <c r="M52" s="157"/>
      <c r="N52" s="155"/>
      <c r="O52" s="156"/>
      <c r="P52" s="156"/>
      <c r="Q52" s="156"/>
      <c r="R52" s="156"/>
      <c r="S52" s="157"/>
      <c r="T52" s="158"/>
      <c r="U52" s="155"/>
      <c r="V52" s="156"/>
      <c r="W52" s="156"/>
      <c r="X52" s="156"/>
      <c r="Y52" s="156"/>
      <c r="Z52" s="157"/>
      <c r="AA52" s="158"/>
      <c r="AB52" s="155"/>
      <c r="AC52" s="156"/>
      <c r="AD52" s="156"/>
      <c r="AE52" s="156"/>
      <c r="AF52" s="156"/>
      <c r="AG52" s="157"/>
      <c r="AH52" s="158"/>
      <c r="AI52" s="155"/>
      <c r="AJ52" s="156"/>
      <c r="AK52" s="156"/>
      <c r="AL52" s="156"/>
      <c r="AM52" s="156"/>
      <c r="AN52" s="157"/>
      <c r="AO52" s="158"/>
      <c r="AP52" s="155"/>
      <c r="AQ52" s="156"/>
      <c r="AR52" s="156"/>
      <c r="AS52" s="156"/>
      <c r="AT52" s="156"/>
      <c r="AU52" s="157"/>
      <c r="AV52" s="158"/>
      <c r="AW52" s="159"/>
      <c r="AX52" s="156"/>
      <c r="AY52" s="156"/>
      <c r="AZ52" s="156"/>
      <c r="BA52" s="156"/>
      <c r="BB52" s="157"/>
      <c r="BC52" s="157"/>
      <c r="BD52" s="155"/>
      <c r="BE52" s="156"/>
      <c r="BF52" s="156"/>
      <c r="BG52" s="156"/>
      <c r="BH52" s="156"/>
      <c r="BI52" s="157"/>
      <c r="BJ52" s="158"/>
      <c r="BK52" s="155"/>
      <c r="BL52" s="156"/>
      <c r="BM52" s="156"/>
      <c r="BN52" s="156"/>
      <c r="BO52" s="156"/>
      <c r="BP52" s="157"/>
      <c r="BQ52" s="158"/>
      <c r="BR52" s="155"/>
      <c r="BS52" s="156"/>
      <c r="BT52" s="156"/>
      <c r="BU52" s="156"/>
      <c r="BV52" s="156"/>
      <c r="BW52" s="157"/>
      <c r="BX52" s="158"/>
      <c r="BY52" s="159"/>
      <c r="BZ52" s="156"/>
      <c r="CA52" s="156"/>
      <c r="CB52" s="156"/>
      <c r="CC52" s="156"/>
      <c r="CD52" s="157"/>
      <c r="CE52" s="157"/>
      <c r="CF52" s="155"/>
      <c r="CG52" s="156"/>
      <c r="CH52" s="156"/>
      <c r="CI52" s="156"/>
      <c r="CJ52" s="156"/>
      <c r="CK52" s="157"/>
      <c r="CL52" s="158"/>
      <c r="CM52" s="155"/>
      <c r="CN52" s="156"/>
      <c r="CO52" s="156"/>
      <c r="CP52" s="156"/>
      <c r="CQ52" s="156"/>
      <c r="CR52" s="157"/>
      <c r="CS52" s="158"/>
      <c r="CT52" s="155"/>
      <c r="CU52" s="156"/>
      <c r="CV52" s="156"/>
      <c r="CW52" s="156"/>
      <c r="CX52" s="156"/>
      <c r="CY52" s="157"/>
      <c r="CZ52" s="158"/>
      <c r="DA52" s="159"/>
      <c r="DB52" s="156"/>
      <c r="DC52" s="156"/>
      <c r="DD52" s="156"/>
      <c r="DE52" s="156"/>
      <c r="DF52" s="157"/>
      <c r="DG52" s="464"/>
      <c r="DH52" s="462"/>
      <c r="DI52" s="156"/>
      <c r="DJ52" s="156"/>
      <c r="DK52" s="156"/>
      <c r="DL52" s="156"/>
      <c r="DM52" s="157"/>
      <c r="DN52" s="158"/>
      <c r="DO52" s="155"/>
      <c r="DP52" s="156"/>
      <c r="DQ52" s="156"/>
      <c r="DR52" s="156"/>
      <c r="DS52" s="156"/>
      <c r="DT52" s="157"/>
      <c r="DU52" s="158"/>
      <c r="DV52" s="155"/>
      <c r="DW52" s="156"/>
      <c r="DX52" s="156"/>
      <c r="DY52" s="156"/>
      <c r="DZ52" s="156"/>
      <c r="EA52" s="157"/>
      <c r="EB52" s="158"/>
      <c r="EC52" s="159"/>
      <c r="ED52" s="156"/>
      <c r="EE52" s="156"/>
      <c r="EF52" s="156"/>
      <c r="EG52" s="156"/>
      <c r="EH52" s="157"/>
      <c r="EI52" s="157"/>
      <c r="EJ52" s="155"/>
      <c r="EK52" s="156"/>
      <c r="EL52" s="156"/>
      <c r="EM52" s="156"/>
      <c r="EN52" s="156"/>
      <c r="EO52" s="157"/>
      <c r="EP52" s="464"/>
      <c r="EQ52" s="462"/>
      <c r="ER52" s="156"/>
      <c r="ES52" s="156"/>
      <c r="ET52" s="156"/>
      <c r="EU52" s="156"/>
      <c r="EV52" s="157"/>
      <c r="EW52" s="464"/>
      <c r="EX52" s="462"/>
      <c r="EY52" s="156"/>
      <c r="EZ52" s="156"/>
      <c r="FA52" s="156"/>
      <c r="FB52" s="156"/>
      <c r="FC52" s="157"/>
      <c r="FD52" s="158"/>
      <c r="FE52" s="159"/>
      <c r="FF52" s="156"/>
      <c r="FG52" s="156"/>
      <c r="FH52" s="156"/>
      <c r="FI52" s="156"/>
      <c r="FJ52" s="157"/>
      <c r="FK52" s="157"/>
      <c r="FL52" s="155"/>
      <c r="FM52" s="156"/>
      <c r="FN52" s="156"/>
      <c r="FO52" s="156"/>
      <c r="FP52" s="156"/>
      <c r="FQ52" s="157"/>
      <c r="FR52" s="158"/>
      <c r="FS52" s="155"/>
      <c r="FT52" s="156"/>
      <c r="FU52" s="156"/>
      <c r="FV52" s="156"/>
      <c r="FW52" s="156"/>
      <c r="FX52" s="157"/>
      <c r="FY52" s="158"/>
      <c r="FZ52" s="155"/>
      <c r="GA52" s="156"/>
      <c r="GB52" s="156"/>
      <c r="GC52" s="156"/>
      <c r="GD52" s="156"/>
      <c r="GE52" s="157"/>
      <c r="GF52" s="158"/>
      <c r="GG52" s="159"/>
      <c r="GH52" s="156"/>
      <c r="GI52" s="156"/>
      <c r="GJ52" s="156"/>
      <c r="GK52" s="156"/>
      <c r="GL52" s="157"/>
      <c r="GM52" s="464"/>
      <c r="GN52" s="462"/>
      <c r="GO52" s="156"/>
      <c r="GP52" s="156"/>
      <c r="GQ52" s="156"/>
      <c r="GR52" s="156"/>
      <c r="GS52" s="157"/>
      <c r="GT52" s="158"/>
      <c r="GU52" s="155"/>
      <c r="GV52" s="156"/>
      <c r="GW52" s="156"/>
      <c r="GX52" s="156"/>
      <c r="GY52" s="156"/>
      <c r="GZ52" s="157"/>
      <c r="HA52" s="158"/>
      <c r="HB52" s="155"/>
      <c r="HC52" s="156"/>
      <c r="HD52" s="156"/>
      <c r="HE52" s="156"/>
      <c r="HF52" s="156"/>
      <c r="HG52" s="157"/>
      <c r="HH52" s="158"/>
      <c r="HI52" s="155"/>
      <c r="HJ52" s="156"/>
      <c r="HK52" s="156"/>
      <c r="HL52" s="156"/>
      <c r="HM52" s="156"/>
      <c r="HN52" s="157"/>
      <c r="HO52" s="158"/>
      <c r="HP52" s="155"/>
      <c r="HQ52" s="156"/>
      <c r="HR52" s="156"/>
      <c r="HS52" s="156"/>
      <c r="HT52" s="156"/>
      <c r="HU52" s="157"/>
      <c r="HV52" s="158"/>
      <c r="HW52" s="155"/>
      <c r="HX52" s="156"/>
      <c r="HY52" s="156"/>
      <c r="HZ52" s="156"/>
      <c r="IA52" s="156"/>
      <c r="IB52" s="157"/>
      <c r="IC52" s="464"/>
      <c r="ID52" s="462"/>
      <c r="IE52" s="156"/>
      <c r="IF52" s="156"/>
      <c r="IG52" s="156"/>
      <c r="IH52" s="156"/>
      <c r="II52" s="157"/>
      <c r="IJ52" s="158"/>
      <c r="IK52" s="159"/>
      <c r="IL52" s="156"/>
      <c r="IM52" s="156"/>
      <c r="IN52" s="156"/>
      <c r="IO52" s="156"/>
      <c r="IP52" s="157"/>
      <c r="IQ52" s="157"/>
      <c r="IR52" s="155"/>
      <c r="IS52" s="156"/>
      <c r="IT52" s="156"/>
      <c r="IU52" s="156"/>
      <c r="IV52" s="156"/>
      <c r="IW52" s="157"/>
      <c r="IX52" s="158"/>
      <c r="IY52" s="155"/>
      <c r="IZ52" s="156"/>
      <c r="JA52" s="156"/>
      <c r="JB52" s="156"/>
      <c r="JC52" s="156"/>
      <c r="JD52" s="157"/>
      <c r="JE52" s="158"/>
      <c r="JF52" s="155"/>
      <c r="JG52" s="156"/>
      <c r="JH52" s="156"/>
      <c r="JI52" s="156"/>
      <c r="JJ52" s="156"/>
      <c r="JK52" s="157"/>
      <c r="JL52" s="158"/>
      <c r="JM52" s="457"/>
      <c r="JN52" s="458"/>
      <c r="JO52" s="458"/>
      <c r="JP52" s="458"/>
      <c r="JQ52" s="458"/>
      <c r="JR52" s="157"/>
      <c r="JS52" s="464"/>
      <c r="JT52" s="462"/>
      <c r="JU52" s="458"/>
      <c r="JV52" s="458"/>
      <c r="JW52" s="458"/>
      <c r="JX52" s="458"/>
      <c r="JY52" s="157"/>
      <c r="JZ52" s="459"/>
      <c r="KA52" s="457"/>
      <c r="KB52" s="458"/>
      <c r="KC52" s="458"/>
      <c r="KD52" s="458"/>
      <c r="KE52" s="458"/>
      <c r="KF52" s="157"/>
      <c r="KG52" s="459"/>
      <c r="KH52" s="159"/>
      <c r="KI52" s="458"/>
      <c r="KJ52" s="458"/>
      <c r="KK52" s="458"/>
      <c r="KL52" s="458"/>
      <c r="KM52" s="157"/>
      <c r="KN52" s="157"/>
      <c r="KO52" s="165" t="str">
        <f t="shared" si="5"/>
        <v/>
      </c>
      <c r="KP52" s="143" t="str">
        <f t="shared" si="6"/>
        <v/>
      </c>
      <c r="KQ52" s="143" t="str">
        <f t="shared" si="7"/>
        <v/>
      </c>
      <c r="KR52" s="143" t="str">
        <f t="shared" si="8"/>
        <v/>
      </c>
      <c r="KS52" s="166" t="str">
        <f t="shared" si="9"/>
        <v/>
      </c>
      <c r="KT52" s="167"/>
      <c r="KU52" s="115"/>
      <c r="KV52" s="115"/>
      <c r="KW52" s="115"/>
      <c r="KX52" s="115"/>
    </row>
    <row r="53" spans="1:310" ht="15.75" customHeight="1" x14ac:dyDescent="0.5">
      <c r="A53" s="115"/>
      <c r="B53" s="143">
        <v>47</v>
      </c>
      <c r="C53" s="499" t="str">
        <f>IF(นักเรียน!C52="","",นักเรียน!C52)</f>
        <v/>
      </c>
      <c r="D53" s="499" t="str">
        <f>IF(นักเรียน!D52="","",นักเรียน!D52)</f>
        <v/>
      </c>
      <c r="E53" s="294" t="str">
        <f>IF(นักเรียน!E52="","",นักเรียน!E52)</f>
        <v/>
      </c>
      <c r="F53" s="143" t="str">
        <f>IF(นักเรียน!E52="","",นักเรียน!B52)</f>
        <v/>
      </c>
      <c r="G53" s="155"/>
      <c r="H53" s="156"/>
      <c r="I53" s="156"/>
      <c r="J53" s="156"/>
      <c r="K53" s="156"/>
      <c r="L53" s="157"/>
      <c r="M53" s="157"/>
      <c r="N53" s="155"/>
      <c r="O53" s="156"/>
      <c r="P53" s="156"/>
      <c r="Q53" s="156"/>
      <c r="R53" s="156"/>
      <c r="S53" s="157"/>
      <c r="T53" s="158"/>
      <c r="U53" s="155"/>
      <c r="V53" s="156"/>
      <c r="W53" s="156"/>
      <c r="X53" s="156"/>
      <c r="Y53" s="156"/>
      <c r="Z53" s="157"/>
      <c r="AA53" s="158"/>
      <c r="AB53" s="155"/>
      <c r="AC53" s="156"/>
      <c r="AD53" s="156"/>
      <c r="AE53" s="156"/>
      <c r="AF53" s="156"/>
      <c r="AG53" s="157"/>
      <c r="AH53" s="158"/>
      <c r="AI53" s="155"/>
      <c r="AJ53" s="156"/>
      <c r="AK53" s="156"/>
      <c r="AL53" s="156"/>
      <c r="AM53" s="156"/>
      <c r="AN53" s="157"/>
      <c r="AO53" s="158"/>
      <c r="AP53" s="155"/>
      <c r="AQ53" s="156"/>
      <c r="AR53" s="156"/>
      <c r="AS53" s="156"/>
      <c r="AT53" s="156"/>
      <c r="AU53" s="157"/>
      <c r="AV53" s="158"/>
      <c r="AW53" s="159"/>
      <c r="AX53" s="156"/>
      <c r="AY53" s="156"/>
      <c r="AZ53" s="156"/>
      <c r="BA53" s="156"/>
      <c r="BB53" s="157"/>
      <c r="BC53" s="157"/>
      <c r="BD53" s="155"/>
      <c r="BE53" s="156"/>
      <c r="BF53" s="156"/>
      <c r="BG53" s="156"/>
      <c r="BH53" s="156"/>
      <c r="BI53" s="157"/>
      <c r="BJ53" s="158"/>
      <c r="BK53" s="155"/>
      <c r="BL53" s="156"/>
      <c r="BM53" s="156"/>
      <c r="BN53" s="156"/>
      <c r="BO53" s="156"/>
      <c r="BP53" s="157"/>
      <c r="BQ53" s="158"/>
      <c r="BR53" s="155"/>
      <c r="BS53" s="156"/>
      <c r="BT53" s="156"/>
      <c r="BU53" s="156"/>
      <c r="BV53" s="156"/>
      <c r="BW53" s="157"/>
      <c r="BX53" s="158"/>
      <c r="BY53" s="159"/>
      <c r="BZ53" s="156"/>
      <c r="CA53" s="156"/>
      <c r="CB53" s="156"/>
      <c r="CC53" s="156"/>
      <c r="CD53" s="157"/>
      <c r="CE53" s="157"/>
      <c r="CF53" s="155"/>
      <c r="CG53" s="156"/>
      <c r="CH53" s="156"/>
      <c r="CI53" s="156"/>
      <c r="CJ53" s="156"/>
      <c r="CK53" s="157"/>
      <c r="CL53" s="158"/>
      <c r="CM53" s="155"/>
      <c r="CN53" s="156"/>
      <c r="CO53" s="156"/>
      <c r="CP53" s="156"/>
      <c r="CQ53" s="156"/>
      <c r="CR53" s="157"/>
      <c r="CS53" s="158"/>
      <c r="CT53" s="155"/>
      <c r="CU53" s="156"/>
      <c r="CV53" s="156"/>
      <c r="CW53" s="156"/>
      <c r="CX53" s="156"/>
      <c r="CY53" s="157"/>
      <c r="CZ53" s="158"/>
      <c r="DA53" s="159"/>
      <c r="DB53" s="156"/>
      <c r="DC53" s="156"/>
      <c r="DD53" s="156"/>
      <c r="DE53" s="156"/>
      <c r="DF53" s="157"/>
      <c r="DG53" s="464"/>
      <c r="DH53" s="462"/>
      <c r="DI53" s="156"/>
      <c r="DJ53" s="156"/>
      <c r="DK53" s="156"/>
      <c r="DL53" s="156"/>
      <c r="DM53" s="157"/>
      <c r="DN53" s="158"/>
      <c r="DO53" s="155"/>
      <c r="DP53" s="156"/>
      <c r="DQ53" s="156"/>
      <c r="DR53" s="156"/>
      <c r="DS53" s="156"/>
      <c r="DT53" s="157"/>
      <c r="DU53" s="158"/>
      <c r="DV53" s="155"/>
      <c r="DW53" s="156"/>
      <c r="DX53" s="156"/>
      <c r="DY53" s="156"/>
      <c r="DZ53" s="156"/>
      <c r="EA53" s="157"/>
      <c r="EB53" s="158"/>
      <c r="EC53" s="159"/>
      <c r="ED53" s="156"/>
      <c r="EE53" s="156"/>
      <c r="EF53" s="156"/>
      <c r="EG53" s="156"/>
      <c r="EH53" s="157"/>
      <c r="EI53" s="157"/>
      <c r="EJ53" s="155"/>
      <c r="EK53" s="156"/>
      <c r="EL53" s="156"/>
      <c r="EM53" s="156"/>
      <c r="EN53" s="156"/>
      <c r="EO53" s="157"/>
      <c r="EP53" s="464"/>
      <c r="EQ53" s="462"/>
      <c r="ER53" s="156"/>
      <c r="ES53" s="156"/>
      <c r="ET53" s="156"/>
      <c r="EU53" s="156"/>
      <c r="EV53" s="157"/>
      <c r="EW53" s="464"/>
      <c r="EX53" s="462"/>
      <c r="EY53" s="156"/>
      <c r="EZ53" s="156"/>
      <c r="FA53" s="156"/>
      <c r="FB53" s="156"/>
      <c r="FC53" s="157"/>
      <c r="FD53" s="158"/>
      <c r="FE53" s="159"/>
      <c r="FF53" s="156"/>
      <c r="FG53" s="156"/>
      <c r="FH53" s="156"/>
      <c r="FI53" s="156"/>
      <c r="FJ53" s="157"/>
      <c r="FK53" s="157"/>
      <c r="FL53" s="155"/>
      <c r="FM53" s="156"/>
      <c r="FN53" s="156"/>
      <c r="FO53" s="156"/>
      <c r="FP53" s="156"/>
      <c r="FQ53" s="157"/>
      <c r="FR53" s="158"/>
      <c r="FS53" s="155"/>
      <c r="FT53" s="156"/>
      <c r="FU53" s="156"/>
      <c r="FV53" s="156"/>
      <c r="FW53" s="156"/>
      <c r="FX53" s="157"/>
      <c r="FY53" s="158"/>
      <c r="FZ53" s="155"/>
      <c r="GA53" s="156"/>
      <c r="GB53" s="156"/>
      <c r="GC53" s="156"/>
      <c r="GD53" s="156"/>
      <c r="GE53" s="157"/>
      <c r="GF53" s="158"/>
      <c r="GG53" s="159"/>
      <c r="GH53" s="156"/>
      <c r="GI53" s="156"/>
      <c r="GJ53" s="156"/>
      <c r="GK53" s="156"/>
      <c r="GL53" s="157"/>
      <c r="GM53" s="464"/>
      <c r="GN53" s="462"/>
      <c r="GO53" s="156"/>
      <c r="GP53" s="156"/>
      <c r="GQ53" s="156"/>
      <c r="GR53" s="156"/>
      <c r="GS53" s="157"/>
      <c r="GT53" s="158"/>
      <c r="GU53" s="155"/>
      <c r="GV53" s="156"/>
      <c r="GW53" s="156"/>
      <c r="GX53" s="156"/>
      <c r="GY53" s="156"/>
      <c r="GZ53" s="157"/>
      <c r="HA53" s="158"/>
      <c r="HB53" s="155"/>
      <c r="HC53" s="156"/>
      <c r="HD53" s="156"/>
      <c r="HE53" s="156"/>
      <c r="HF53" s="156"/>
      <c r="HG53" s="157"/>
      <c r="HH53" s="158"/>
      <c r="HI53" s="155"/>
      <c r="HJ53" s="156"/>
      <c r="HK53" s="156"/>
      <c r="HL53" s="156"/>
      <c r="HM53" s="156"/>
      <c r="HN53" s="157"/>
      <c r="HO53" s="158"/>
      <c r="HP53" s="155"/>
      <c r="HQ53" s="156"/>
      <c r="HR53" s="156"/>
      <c r="HS53" s="156"/>
      <c r="HT53" s="156"/>
      <c r="HU53" s="157"/>
      <c r="HV53" s="158"/>
      <c r="HW53" s="155"/>
      <c r="HX53" s="156"/>
      <c r="HY53" s="156"/>
      <c r="HZ53" s="156"/>
      <c r="IA53" s="156"/>
      <c r="IB53" s="157"/>
      <c r="IC53" s="464"/>
      <c r="ID53" s="462"/>
      <c r="IE53" s="156"/>
      <c r="IF53" s="156"/>
      <c r="IG53" s="156"/>
      <c r="IH53" s="156"/>
      <c r="II53" s="157"/>
      <c r="IJ53" s="158"/>
      <c r="IK53" s="159"/>
      <c r="IL53" s="156"/>
      <c r="IM53" s="156"/>
      <c r="IN53" s="156"/>
      <c r="IO53" s="156"/>
      <c r="IP53" s="157"/>
      <c r="IQ53" s="157"/>
      <c r="IR53" s="155"/>
      <c r="IS53" s="156"/>
      <c r="IT53" s="156"/>
      <c r="IU53" s="156"/>
      <c r="IV53" s="156"/>
      <c r="IW53" s="157"/>
      <c r="IX53" s="158"/>
      <c r="IY53" s="155"/>
      <c r="IZ53" s="156"/>
      <c r="JA53" s="156"/>
      <c r="JB53" s="156"/>
      <c r="JC53" s="156"/>
      <c r="JD53" s="157"/>
      <c r="JE53" s="158"/>
      <c r="JF53" s="155"/>
      <c r="JG53" s="156"/>
      <c r="JH53" s="156"/>
      <c r="JI53" s="156"/>
      <c r="JJ53" s="156"/>
      <c r="JK53" s="157"/>
      <c r="JL53" s="158"/>
      <c r="JM53" s="457"/>
      <c r="JN53" s="458"/>
      <c r="JO53" s="458"/>
      <c r="JP53" s="458"/>
      <c r="JQ53" s="458"/>
      <c r="JR53" s="157"/>
      <c r="JS53" s="464"/>
      <c r="JT53" s="462"/>
      <c r="JU53" s="458"/>
      <c r="JV53" s="458"/>
      <c r="JW53" s="458"/>
      <c r="JX53" s="458"/>
      <c r="JY53" s="157"/>
      <c r="JZ53" s="459"/>
      <c r="KA53" s="457"/>
      <c r="KB53" s="458"/>
      <c r="KC53" s="458"/>
      <c r="KD53" s="458"/>
      <c r="KE53" s="458"/>
      <c r="KF53" s="157"/>
      <c r="KG53" s="459"/>
      <c r="KH53" s="159"/>
      <c r="KI53" s="458"/>
      <c r="KJ53" s="458"/>
      <c r="KK53" s="458"/>
      <c r="KL53" s="458"/>
      <c r="KM53" s="157"/>
      <c r="KN53" s="157"/>
      <c r="KO53" s="165" t="str">
        <f t="shared" si="5"/>
        <v/>
      </c>
      <c r="KP53" s="143" t="str">
        <f t="shared" si="6"/>
        <v/>
      </c>
      <c r="KQ53" s="143" t="str">
        <f t="shared" si="7"/>
        <v/>
      </c>
      <c r="KR53" s="143" t="str">
        <f t="shared" si="8"/>
        <v/>
      </c>
      <c r="KS53" s="166" t="str">
        <f t="shared" si="9"/>
        <v/>
      </c>
      <c r="KT53" s="167"/>
      <c r="KU53" s="115"/>
      <c r="KV53" s="115"/>
      <c r="KW53" s="115"/>
      <c r="KX53" s="115"/>
    </row>
    <row r="54" spans="1:310" ht="15.75" customHeight="1" x14ac:dyDescent="0.5">
      <c r="A54" s="115"/>
      <c r="B54" s="143">
        <v>48</v>
      </c>
      <c r="C54" s="499" t="str">
        <f>IF(นักเรียน!C53="","",นักเรียน!C53)</f>
        <v/>
      </c>
      <c r="D54" s="499" t="str">
        <f>IF(นักเรียน!D53="","",นักเรียน!D53)</f>
        <v/>
      </c>
      <c r="E54" s="294" t="str">
        <f>IF(นักเรียน!E53="","",นักเรียน!E53)</f>
        <v/>
      </c>
      <c r="F54" s="143" t="str">
        <f>IF(นักเรียน!E53="","",นักเรียน!B53)</f>
        <v/>
      </c>
      <c r="G54" s="155"/>
      <c r="H54" s="156"/>
      <c r="I54" s="156"/>
      <c r="J54" s="156"/>
      <c r="K54" s="156"/>
      <c r="L54" s="157"/>
      <c r="M54" s="157"/>
      <c r="N54" s="155"/>
      <c r="O54" s="156"/>
      <c r="P54" s="156"/>
      <c r="Q54" s="156"/>
      <c r="R54" s="156"/>
      <c r="S54" s="157"/>
      <c r="T54" s="158"/>
      <c r="U54" s="155"/>
      <c r="V54" s="156"/>
      <c r="W54" s="156"/>
      <c r="X54" s="156"/>
      <c r="Y54" s="156"/>
      <c r="Z54" s="157"/>
      <c r="AA54" s="158"/>
      <c r="AB54" s="155"/>
      <c r="AC54" s="156"/>
      <c r="AD54" s="156"/>
      <c r="AE54" s="156"/>
      <c r="AF54" s="156"/>
      <c r="AG54" s="157"/>
      <c r="AH54" s="158"/>
      <c r="AI54" s="155"/>
      <c r="AJ54" s="156"/>
      <c r="AK54" s="156"/>
      <c r="AL54" s="156"/>
      <c r="AM54" s="156"/>
      <c r="AN54" s="157"/>
      <c r="AO54" s="158"/>
      <c r="AP54" s="155"/>
      <c r="AQ54" s="156"/>
      <c r="AR54" s="156"/>
      <c r="AS54" s="156"/>
      <c r="AT54" s="156"/>
      <c r="AU54" s="157"/>
      <c r="AV54" s="158"/>
      <c r="AW54" s="159"/>
      <c r="AX54" s="156"/>
      <c r="AY54" s="156"/>
      <c r="AZ54" s="156"/>
      <c r="BA54" s="156"/>
      <c r="BB54" s="157"/>
      <c r="BC54" s="157"/>
      <c r="BD54" s="155"/>
      <c r="BE54" s="156"/>
      <c r="BF54" s="156"/>
      <c r="BG54" s="156"/>
      <c r="BH54" s="156"/>
      <c r="BI54" s="157"/>
      <c r="BJ54" s="158"/>
      <c r="BK54" s="155"/>
      <c r="BL54" s="156"/>
      <c r="BM54" s="156"/>
      <c r="BN54" s="156"/>
      <c r="BO54" s="156"/>
      <c r="BP54" s="157"/>
      <c r="BQ54" s="158"/>
      <c r="BR54" s="155"/>
      <c r="BS54" s="156"/>
      <c r="BT54" s="156"/>
      <c r="BU54" s="156"/>
      <c r="BV54" s="156"/>
      <c r="BW54" s="157"/>
      <c r="BX54" s="158"/>
      <c r="BY54" s="159"/>
      <c r="BZ54" s="156"/>
      <c r="CA54" s="156"/>
      <c r="CB54" s="156"/>
      <c r="CC54" s="156"/>
      <c r="CD54" s="157"/>
      <c r="CE54" s="157"/>
      <c r="CF54" s="155"/>
      <c r="CG54" s="156"/>
      <c r="CH54" s="156"/>
      <c r="CI54" s="156"/>
      <c r="CJ54" s="156"/>
      <c r="CK54" s="157"/>
      <c r="CL54" s="158"/>
      <c r="CM54" s="155"/>
      <c r="CN54" s="156"/>
      <c r="CO54" s="156"/>
      <c r="CP54" s="156"/>
      <c r="CQ54" s="156"/>
      <c r="CR54" s="157"/>
      <c r="CS54" s="158"/>
      <c r="CT54" s="155"/>
      <c r="CU54" s="156"/>
      <c r="CV54" s="156"/>
      <c r="CW54" s="156"/>
      <c r="CX54" s="156"/>
      <c r="CY54" s="157"/>
      <c r="CZ54" s="158"/>
      <c r="DA54" s="159"/>
      <c r="DB54" s="156"/>
      <c r="DC54" s="156"/>
      <c r="DD54" s="156"/>
      <c r="DE54" s="156"/>
      <c r="DF54" s="157"/>
      <c r="DG54" s="464"/>
      <c r="DH54" s="462"/>
      <c r="DI54" s="156"/>
      <c r="DJ54" s="156"/>
      <c r="DK54" s="156"/>
      <c r="DL54" s="156"/>
      <c r="DM54" s="157"/>
      <c r="DN54" s="158"/>
      <c r="DO54" s="155"/>
      <c r="DP54" s="156"/>
      <c r="DQ54" s="156"/>
      <c r="DR54" s="156"/>
      <c r="DS54" s="156"/>
      <c r="DT54" s="157"/>
      <c r="DU54" s="158"/>
      <c r="DV54" s="155"/>
      <c r="DW54" s="156"/>
      <c r="DX54" s="156"/>
      <c r="DY54" s="156"/>
      <c r="DZ54" s="156"/>
      <c r="EA54" s="157"/>
      <c r="EB54" s="158"/>
      <c r="EC54" s="159"/>
      <c r="ED54" s="156"/>
      <c r="EE54" s="156"/>
      <c r="EF54" s="156"/>
      <c r="EG54" s="156"/>
      <c r="EH54" s="157"/>
      <c r="EI54" s="157"/>
      <c r="EJ54" s="155"/>
      <c r="EK54" s="156"/>
      <c r="EL54" s="156"/>
      <c r="EM54" s="156"/>
      <c r="EN54" s="156"/>
      <c r="EO54" s="157"/>
      <c r="EP54" s="464"/>
      <c r="EQ54" s="462"/>
      <c r="ER54" s="156"/>
      <c r="ES54" s="156"/>
      <c r="ET54" s="156"/>
      <c r="EU54" s="156"/>
      <c r="EV54" s="157"/>
      <c r="EW54" s="464"/>
      <c r="EX54" s="462"/>
      <c r="EY54" s="156"/>
      <c r="EZ54" s="156"/>
      <c r="FA54" s="156"/>
      <c r="FB54" s="156"/>
      <c r="FC54" s="157"/>
      <c r="FD54" s="158"/>
      <c r="FE54" s="159"/>
      <c r="FF54" s="156"/>
      <c r="FG54" s="156"/>
      <c r="FH54" s="156"/>
      <c r="FI54" s="156"/>
      <c r="FJ54" s="157"/>
      <c r="FK54" s="157"/>
      <c r="FL54" s="155"/>
      <c r="FM54" s="156"/>
      <c r="FN54" s="156"/>
      <c r="FO54" s="156"/>
      <c r="FP54" s="156"/>
      <c r="FQ54" s="157"/>
      <c r="FR54" s="158"/>
      <c r="FS54" s="155"/>
      <c r="FT54" s="156"/>
      <c r="FU54" s="156"/>
      <c r="FV54" s="156"/>
      <c r="FW54" s="156"/>
      <c r="FX54" s="157"/>
      <c r="FY54" s="158"/>
      <c r="FZ54" s="155"/>
      <c r="GA54" s="156"/>
      <c r="GB54" s="156"/>
      <c r="GC54" s="156"/>
      <c r="GD54" s="156"/>
      <c r="GE54" s="157"/>
      <c r="GF54" s="158"/>
      <c r="GG54" s="159"/>
      <c r="GH54" s="156"/>
      <c r="GI54" s="156"/>
      <c r="GJ54" s="156"/>
      <c r="GK54" s="156"/>
      <c r="GL54" s="157"/>
      <c r="GM54" s="464"/>
      <c r="GN54" s="462"/>
      <c r="GO54" s="156"/>
      <c r="GP54" s="156"/>
      <c r="GQ54" s="156"/>
      <c r="GR54" s="156"/>
      <c r="GS54" s="157"/>
      <c r="GT54" s="158"/>
      <c r="GU54" s="155"/>
      <c r="GV54" s="156"/>
      <c r="GW54" s="156"/>
      <c r="GX54" s="156"/>
      <c r="GY54" s="156"/>
      <c r="GZ54" s="157"/>
      <c r="HA54" s="158"/>
      <c r="HB54" s="155"/>
      <c r="HC54" s="156"/>
      <c r="HD54" s="156"/>
      <c r="HE54" s="156"/>
      <c r="HF54" s="156"/>
      <c r="HG54" s="157"/>
      <c r="HH54" s="158"/>
      <c r="HI54" s="155"/>
      <c r="HJ54" s="156"/>
      <c r="HK54" s="156"/>
      <c r="HL54" s="156"/>
      <c r="HM54" s="156"/>
      <c r="HN54" s="157"/>
      <c r="HO54" s="158"/>
      <c r="HP54" s="155"/>
      <c r="HQ54" s="156"/>
      <c r="HR54" s="156"/>
      <c r="HS54" s="156"/>
      <c r="HT54" s="156"/>
      <c r="HU54" s="157"/>
      <c r="HV54" s="158"/>
      <c r="HW54" s="155"/>
      <c r="HX54" s="156"/>
      <c r="HY54" s="156"/>
      <c r="HZ54" s="156"/>
      <c r="IA54" s="156"/>
      <c r="IB54" s="157"/>
      <c r="IC54" s="464"/>
      <c r="ID54" s="462"/>
      <c r="IE54" s="156"/>
      <c r="IF54" s="156"/>
      <c r="IG54" s="156"/>
      <c r="IH54" s="156"/>
      <c r="II54" s="157"/>
      <c r="IJ54" s="158"/>
      <c r="IK54" s="159"/>
      <c r="IL54" s="156"/>
      <c r="IM54" s="156"/>
      <c r="IN54" s="156"/>
      <c r="IO54" s="156"/>
      <c r="IP54" s="157"/>
      <c r="IQ54" s="157"/>
      <c r="IR54" s="155"/>
      <c r="IS54" s="156"/>
      <c r="IT54" s="156"/>
      <c r="IU54" s="156"/>
      <c r="IV54" s="156"/>
      <c r="IW54" s="157"/>
      <c r="IX54" s="158"/>
      <c r="IY54" s="155"/>
      <c r="IZ54" s="156"/>
      <c r="JA54" s="156"/>
      <c r="JB54" s="156"/>
      <c r="JC54" s="156"/>
      <c r="JD54" s="157"/>
      <c r="JE54" s="158"/>
      <c r="JF54" s="155"/>
      <c r="JG54" s="156"/>
      <c r="JH54" s="156"/>
      <c r="JI54" s="156"/>
      <c r="JJ54" s="156"/>
      <c r="JK54" s="157"/>
      <c r="JL54" s="158"/>
      <c r="JM54" s="457"/>
      <c r="JN54" s="458"/>
      <c r="JO54" s="458"/>
      <c r="JP54" s="458"/>
      <c r="JQ54" s="458"/>
      <c r="JR54" s="157"/>
      <c r="JS54" s="464"/>
      <c r="JT54" s="462"/>
      <c r="JU54" s="458"/>
      <c r="JV54" s="458"/>
      <c r="JW54" s="458"/>
      <c r="JX54" s="458"/>
      <c r="JY54" s="157"/>
      <c r="JZ54" s="459"/>
      <c r="KA54" s="457"/>
      <c r="KB54" s="458"/>
      <c r="KC54" s="458"/>
      <c r="KD54" s="458"/>
      <c r="KE54" s="458"/>
      <c r="KF54" s="157"/>
      <c r="KG54" s="459"/>
      <c r="KH54" s="159"/>
      <c r="KI54" s="458"/>
      <c r="KJ54" s="458"/>
      <c r="KK54" s="458"/>
      <c r="KL54" s="458"/>
      <c r="KM54" s="157"/>
      <c r="KN54" s="157"/>
      <c r="KO54" s="165" t="str">
        <f t="shared" si="5"/>
        <v/>
      </c>
      <c r="KP54" s="143" t="str">
        <f t="shared" si="6"/>
        <v/>
      </c>
      <c r="KQ54" s="143" t="str">
        <f t="shared" si="7"/>
        <v/>
      </c>
      <c r="KR54" s="143" t="str">
        <f t="shared" si="8"/>
        <v/>
      </c>
      <c r="KS54" s="166" t="str">
        <f t="shared" si="9"/>
        <v/>
      </c>
      <c r="KT54" s="167"/>
      <c r="KU54" s="115"/>
      <c r="KV54" s="115"/>
      <c r="KW54" s="115"/>
      <c r="KX54" s="115"/>
    </row>
    <row r="55" spans="1:310" ht="15.75" customHeight="1" x14ac:dyDescent="0.5">
      <c r="A55" s="115"/>
      <c r="B55" s="143">
        <v>49</v>
      </c>
      <c r="C55" s="499" t="str">
        <f>IF(นักเรียน!C54="","",นักเรียน!C54)</f>
        <v/>
      </c>
      <c r="D55" s="499" t="str">
        <f>IF(นักเรียน!D54="","",นักเรียน!D54)</f>
        <v/>
      </c>
      <c r="E55" s="294" t="str">
        <f>IF(นักเรียน!E54="","",นักเรียน!E54)</f>
        <v/>
      </c>
      <c r="F55" s="143" t="str">
        <f>IF(นักเรียน!E54="","",นักเรียน!B54)</f>
        <v/>
      </c>
      <c r="G55" s="155"/>
      <c r="H55" s="156"/>
      <c r="I55" s="156"/>
      <c r="J55" s="156"/>
      <c r="K55" s="156"/>
      <c r="L55" s="157"/>
      <c r="M55" s="157"/>
      <c r="N55" s="155"/>
      <c r="O55" s="156"/>
      <c r="P55" s="156"/>
      <c r="Q55" s="156"/>
      <c r="R55" s="156"/>
      <c r="S55" s="157"/>
      <c r="T55" s="158"/>
      <c r="U55" s="155"/>
      <c r="V55" s="156"/>
      <c r="W55" s="156"/>
      <c r="X55" s="156"/>
      <c r="Y55" s="156"/>
      <c r="Z55" s="157"/>
      <c r="AA55" s="158"/>
      <c r="AB55" s="155"/>
      <c r="AC55" s="156"/>
      <c r="AD55" s="156"/>
      <c r="AE55" s="156"/>
      <c r="AF55" s="156"/>
      <c r="AG55" s="157"/>
      <c r="AH55" s="158"/>
      <c r="AI55" s="155"/>
      <c r="AJ55" s="156"/>
      <c r="AK55" s="156"/>
      <c r="AL55" s="156"/>
      <c r="AM55" s="156"/>
      <c r="AN55" s="157"/>
      <c r="AO55" s="158"/>
      <c r="AP55" s="155"/>
      <c r="AQ55" s="156"/>
      <c r="AR55" s="156"/>
      <c r="AS55" s="156"/>
      <c r="AT55" s="156"/>
      <c r="AU55" s="157"/>
      <c r="AV55" s="158"/>
      <c r="AW55" s="159"/>
      <c r="AX55" s="156"/>
      <c r="AY55" s="156"/>
      <c r="AZ55" s="156"/>
      <c r="BA55" s="156"/>
      <c r="BB55" s="157"/>
      <c r="BC55" s="157"/>
      <c r="BD55" s="155"/>
      <c r="BE55" s="156"/>
      <c r="BF55" s="156"/>
      <c r="BG55" s="156"/>
      <c r="BH55" s="156"/>
      <c r="BI55" s="157"/>
      <c r="BJ55" s="158"/>
      <c r="BK55" s="155"/>
      <c r="BL55" s="156"/>
      <c r="BM55" s="156"/>
      <c r="BN55" s="156"/>
      <c r="BO55" s="156"/>
      <c r="BP55" s="157"/>
      <c r="BQ55" s="158"/>
      <c r="BR55" s="155"/>
      <c r="BS55" s="156"/>
      <c r="BT55" s="156"/>
      <c r="BU55" s="156"/>
      <c r="BV55" s="156"/>
      <c r="BW55" s="157"/>
      <c r="BX55" s="158"/>
      <c r="BY55" s="159"/>
      <c r="BZ55" s="156"/>
      <c r="CA55" s="156"/>
      <c r="CB55" s="156"/>
      <c r="CC55" s="156"/>
      <c r="CD55" s="157"/>
      <c r="CE55" s="157"/>
      <c r="CF55" s="155"/>
      <c r="CG55" s="156"/>
      <c r="CH55" s="156"/>
      <c r="CI55" s="156"/>
      <c r="CJ55" s="156"/>
      <c r="CK55" s="157"/>
      <c r="CL55" s="158"/>
      <c r="CM55" s="155"/>
      <c r="CN55" s="156"/>
      <c r="CO55" s="156"/>
      <c r="CP55" s="156"/>
      <c r="CQ55" s="156"/>
      <c r="CR55" s="157"/>
      <c r="CS55" s="158"/>
      <c r="CT55" s="155"/>
      <c r="CU55" s="156"/>
      <c r="CV55" s="156"/>
      <c r="CW55" s="156"/>
      <c r="CX55" s="156"/>
      <c r="CY55" s="157"/>
      <c r="CZ55" s="158"/>
      <c r="DA55" s="159"/>
      <c r="DB55" s="156"/>
      <c r="DC55" s="156"/>
      <c r="DD55" s="156"/>
      <c r="DE55" s="156"/>
      <c r="DF55" s="157"/>
      <c r="DG55" s="464"/>
      <c r="DH55" s="462"/>
      <c r="DI55" s="156"/>
      <c r="DJ55" s="156"/>
      <c r="DK55" s="156"/>
      <c r="DL55" s="156"/>
      <c r="DM55" s="157"/>
      <c r="DN55" s="158"/>
      <c r="DO55" s="155"/>
      <c r="DP55" s="156"/>
      <c r="DQ55" s="156"/>
      <c r="DR55" s="156"/>
      <c r="DS55" s="156"/>
      <c r="DT55" s="157"/>
      <c r="DU55" s="158"/>
      <c r="DV55" s="155"/>
      <c r="DW55" s="156"/>
      <c r="DX55" s="156"/>
      <c r="DY55" s="156"/>
      <c r="DZ55" s="156"/>
      <c r="EA55" s="157"/>
      <c r="EB55" s="158"/>
      <c r="EC55" s="159"/>
      <c r="ED55" s="156"/>
      <c r="EE55" s="156"/>
      <c r="EF55" s="156"/>
      <c r="EG55" s="156"/>
      <c r="EH55" s="157"/>
      <c r="EI55" s="157"/>
      <c r="EJ55" s="155"/>
      <c r="EK55" s="156"/>
      <c r="EL55" s="156"/>
      <c r="EM55" s="156"/>
      <c r="EN55" s="156"/>
      <c r="EO55" s="157"/>
      <c r="EP55" s="464"/>
      <c r="EQ55" s="462"/>
      <c r="ER55" s="156"/>
      <c r="ES55" s="156"/>
      <c r="ET55" s="156"/>
      <c r="EU55" s="156"/>
      <c r="EV55" s="157"/>
      <c r="EW55" s="464"/>
      <c r="EX55" s="462"/>
      <c r="EY55" s="156"/>
      <c r="EZ55" s="156"/>
      <c r="FA55" s="156"/>
      <c r="FB55" s="156"/>
      <c r="FC55" s="157"/>
      <c r="FD55" s="158"/>
      <c r="FE55" s="159"/>
      <c r="FF55" s="156"/>
      <c r="FG55" s="156"/>
      <c r="FH55" s="156"/>
      <c r="FI55" s="156"/>
      <c r="FJ55" s="157"/>
      <c r="FK55" s="157"/>
      <c r="FL55" s="155"/>
      <c r="FM55" s="156"/>
      <c r="FN55" s="156"/>
      <c r="FO55" s="156"/>
      <c r="FP55" s="156"/>
      <c r="FQ55" s="157"/>
      <c r="FR55" s="158"/>
      <c r="FS55" s="155"/>
      <c r="FT55" s="156"/>
      <c r="FU55" s="156"/>
      <c r="FV55" s="156"/>
      <c r="FW55" s="156"/>
      <c r="FX55" s="157"/>
      <c r="FY55" s="158"/>
      <c r="FZ55" s="155"/>
      <c r="GA55" s="156"/>
      <c r="GB55" s="156"/>
      <c r="GC55" s="156"/>
      <c r="GD55" s="156"/>
      <c r="GE55" s="157"/>
      <c r="GF55" s="158"/>
      <c r="GG55" s="159"/>
      <c r="GH55" s="156"/>
      <c r="GI55" s="156"/>
      <c r="GJ55" s="156"/>
      <c r="GK55" s="156"/>
      <c r="GL55" s="157"/>
      <c r="GM55" s="464"/>
      <c r="GN55" s="462"/>
      <c r="GO55" s="156"/>
      <c r="GP55" s="156"/>
      <c r="GQ55" s="156"/>
      <c r="GR55" s="156"/>
      <c r="GS55" s="157"/>
      <c r="GT55" s="158"/>
      <c r="GU55" s="155"/>
      <c r="GV55" s="156"/>
      <c r="GW55" s="156"/>
      <c r="GX55" s="156"/>
      <c r="GY55" s="156"/>
      <c r="GZ55" s="157"/>
      <c r="HA55" s="158"/>
      <c r="HB55" s="155"/>
      <c r="HC55" s="156"/>
      <c r="HD55" s="156"/>
      <c r="HE55" s="156"/>
      <c r="HF55" s="156"/>
      <c r="HG55" s="157"/>
      <c r="HH55" s="158"/>
      <c r="HI55" s="155"/>
      <c r="HJ55" s="156"/>
      <c r="HK55" s="156"/>
      <c r="HL55" s="156"/>
      <c r="HM55" s="156"/>
      <c r="HN55" s="157"/>
      <c r="HO55" s="158"/>
      <c r="HP55" s="155"/>
      <c r="HQ55" s="156"/>
      <c r="HR55" s="156"/>
      <c r="HS55" s="156"/>
      <c r="HT55" s="156"/>
      <c r="HU55" s="157"/>
      <c r="HV55" s="158"/>
      <c r="HW55" s="155"/>
      <c r="HX55" s="156"/>
      <c r="HY55" s="156"/>
      <c r="HZ55" s="156"/>
      <c r="IA55" s="156"/>
      <c r="IB55" s="157"/>
      <c r="IC55" s="464"/>
      <c r="ID55" s="462"/>
      <c r="IE55" s="156"/>
      <c r="IF55" s="156"/>
      <c r="IG55" s="156"/>
      <c r="IH55" s="156"/>
      <c r="II55" s="157"/>
      <c r="IJ55" s="158"/>
      <c r="IK55" s="159"/>
      <c r="IL55" s="156"/>
      <c r="IM55" s="156"/>
      <c r="IN55" s="156"/>
      <c r="IO55" s="156"/>
      <c r="IP55" s="157"/>
      <c r="IQ55" s="157"/>
      <c r="IR55" s="155"/>
      <c r="IS55" s="156"/>
      <c r="IT55" s="156"/>
      <c r="IU55" s="156"/>
      <c r="IV55" s="156"/>
      <c r="IW55" s="157"/>
      <c r="IX55" s="158"/>
      <c r="IY55" s="155"/>
      <c r="IZ55" s="156"/>
      <c r="JA55" s="156"/>
      <c r="JB55" s="156"/>
      <c r="JC55" s="156"/>
      <c r="JD55" s="157"/>
      <c r="JE55" s="158"/>
      <c r="JF55" s="155"/>
      <c r="JG55" s="156"/>
      <c r="JH55" s="156"/>
      <c r="JI55" s="156"/>
      <c r="JJ55" s="156"/>
      <c r="JK55" s="157"/>
      <c r="JL55" s="158"/>
      <c r="JM55" s="457"/>
      <c r="JN55" s="458"/>
      <c r="JO55" s="458"/>
      <c r="JP55" s="458"/>
      <c r="JQ55" s="458"/>
      <c r="JR55" s="157"/>
      <c r="JS55" s="464"/>
      <c r="JT55" s="462"/>
      <c r="JU55" s="458"/>
      <c r="JV55" s="458"/>
      <c r="JW55" s="458"/>
      <c r="JX55" s="458"/>
      <c r="JY55" s="157"/>
      <c r="JZ55" s="459"/>
      <c r="KA55" s="457"/>
      <c r="KB55" s="458"/>
      <c r="KC55" s="458"/>
      <c r="KD55" s="458"/>
      <c r="KE55" s="458"/>
      <c r="KF55" s="157"/>
      <c r="KG55" s="459"/>
      <c r="KH55" s="159"/>
      <c r="KI55" s="458"/>
      <c r="KJ55" s="458"/>
      <c r="KK55" s="458"/>
      <c r="KL55" s="458"/>
      <c r="KM55" s="157"/>
      <c r="KN55" s="157"/>
      <c r="KO55" s="165" t="str">
        <f t="shared" si="5"/>
        <v/>
      </c>
      <c r="KP55" s="143" t="str">
        <f t="shared" si="6"/>
        <v/>
      </c>
      <c r="KQ55" s="143" t="str">
        <f t="shared" si="7"/>
        <v/>
      </c>
      <c r="KR55" s="143" t="str">
        <f t="shared" si="8"/>
        <v/>
      </c>
      <c r="KS55" s="166" t="str">
        <f t="shared" si="9"/>
        <v/>
      </c>
      <c r="KT55" s="167"/>
      <c r="KU55" s="115"/>
      <c r="KV55" s="115"/>
      <c r="KW55" s="115"/>
      <c r="KX55" s="115"/>
    </row>
    <row r="56" spans="1:310" ht="15.75" customHeight="1" x14ac:dyDescent="0.5">
      <c r="A56" s="115"/>
      <c r="B56" s="144">
        <v>50</v>
      </c>
      <c r="C56" s="500" t="str">
        <f>IF(นักเรียน!C55="","",นักเรียน!C55)</f>
        <v/>
      </c>
      <c r="D56" s="500" t="str">
        <f>IF(นักเรียน!D55="","",นักเรียน!D55)</f>
        <v/>
      </c>
      <c r="E56" s="295" t="str">
        <f>IF(นักเรียน!E55="","",นักเรียน!E55)</f>
        <v/>
      </c>
      <c r="F56" s="144" t="str">
        <f>IF(นักเรียน!E55="","",นักเรียน!B55)</f>
        <v/>
      </c>
      <c r="G56" s="469"/>
      <c r="H56" s="470"/>
      <c r="I56" s="470"/>
      <c r="J56" s="470"/>
      <c r="K56" s="470"/>
      <c r="L56" s="471"/>
      <c r="M56" s="471"/>
      <c r="N56" s="469"/>
      <c r="O56" s="470"/>
      <c r="P56" s="470"/>
      <c r="Q56" s="470"/>
      <c r="R56" s="470"/>
      <c r="S56" s="471"/>
      <c r="T56" s="472"/>
      <c r="U56" s="469"/>
      <c r="V56" s="470"/>
      <c r="W56" s="470"/>
      <c r="X56" s="470"/>
      <c r="Y56" s="470"/>
      <c r="Z56" s="471"/>
      <c r="AA56" s="472"/>
      <c r="AB56" s="469"/>
      <c r="AC56" s="470"/>
      <c r="AD56" s="470"/>
      <c r="AE56" s="470"/>
      <c r="AF56" s="470"/>
      <c r="AG56" s="471"/>
      <c r="AH56" s="472"/>
      <c r="AI56" s="469"/>
      <c r="AJ56" s="470"/>
      <c r="AK56" s="470"/>
      <c r="AL56" s="470"/>
      <c r="AM56" s="470"/>
      <c r="AN56" s="471"/>
      <c r="AO56" s="472"/>
      <c r="AP56" s="469"/>
      <c r="AQ56" s="470"/>
      <c r="AR56" s="470"/>
      <c r="AS56" s="470"/>
      <c r="AT56" s="470"/>
      <c r="AU56" s="471"/>
      <c r="AV56" s="472"/>
      <c r="AW56" s="473"/>
      <c r="AX56" s="470"/>
      <c r="AY56" s="470"/>
      <c r="AZ56" s="470"/>
      <c r="BA56" s="470"/>
      <c r="BB56" s="471"/>
      <c r="BC56" s="471"/>
      <c r="BD56" s="469"/>
      <c r="BE56" s="470"/>
      <c r="BF56" s="470"/>
      <c r="BG56" s="470"/>
      <c r="BH56" s="470"/>
      <c r="BI56" s="471"/>
      <c r="BJ56" s="472"/>
      <c r="BK56" s="469"/>
      <c r="BL56" s="470"/>
      <c r="BM56" s="470"/>
      <c r="BN56" s="470"/>
      <c r="BO56" s="470"/>
      <c r="BP56" s="471"/>
      <c r="BQ56" s="472"/>
      <c r="BR56" s="469"/>
      <c r="BS56" s="470"/>
      <c r="BT56" s="470"/>
      <c r="BU56" s="470"/>
      <c r="BV56" s="470"/>
      <c r="BW56" s="471"/>
      <c r="BX56" s="472"/>
      <c r="BY56" s="473"/>
      <c r="BZ56" s="470"/>
      <c r="CA56" s="470"/>
      <c r="CB56" s="470"/>
      <c r="CC56" s="470"/>
      <c r="CD56" s="471"/>
      <c r="CE56" s="471"/>
      <c r="CF56" s="469"/>
      <c r="CG56" s="470"/>
      <c r="CH56" s="470"/>
      <c r="CI56" s="470"/>
      <c r="CJ56" s="470"/>
      <c r="CK56" s="471"/>
      <c r="CL56" s="472"/>
      <c r="CM56" s="469"/>
      <c r="CN56" s="470"/>
      <c r="CO56" s="470"/>
      <c r="CP56" s="470"/>
      <c r="CQ56" s="470"/>
      <c r="CR56" s="471"/>
      <c r="CS56" s="472"/>
      <c r="CT56" s="469"/>
      <c r="CU56" s="470"/>
      <c r="CV56" s="470"/>
      <c r="CW56" s="470"/>
      <c r="CX56" s="470"/>
      <c r="CY56" s="471"/>
      <c r="CZ56" s="472"/>
      <c r="DA56" s="473"/>
      <c r="DB56" s="470"/>
      <c r="DC56" s="470"/>
      <c r="DD56" s="470"/>
      <c r="DE56" s="470"/>
      <c r="DF56" s="471"/>
      <c r="DG56" s="472"/>
      <c r="DH56" s="469"/>
      <c r="DI56" s="470"/>
      <c r="DJ56" s="470"/>
      <c r="DK56" s="470"/>
      <c r="DL56" s="470"/>
      <c r="DM56" s="471"/>
      <c r="DN56" s="472"/>
      <c r="DO56" s="469"/>
      <c r="DP56" s="470"/>
      <c r="DQ56" s="470"/>
      <c r="DR56" s="470"/>
      <c r="DS56" s="470"/>
      <c r="DT56" s="471"/>
      <c r="DU56" s="472"/>
      <c r="DV56" s="469"/>
      <c r="DW56" s="470"/>
      <c r="DX56" s="470"/>
      <c r="DY56" s="470"/>
      <c r="DZ56" s="470"/>
      <c r="EA56" s="471"/>
      <c r="EB56" s="472"/>
      <c r="EC56" s="473"/>
      <c r="ED56" s="470"/>
      <c r="EE56" s="470"/>
      <c r="EF56" s="470"/>
      <c r="EG56" s="470"/>
      <c r="EH56" s="471"/>
      <c r="EI56" s="471"/>
      <c r="EJ56" s="469"/>
      <c r="EK56" s="470"/>
      <c r="EL56" s="470"/>
      <c r="EM56" s="470"/>
      <c r="EN56" s="470"/>
      <c r="EO56" s="471"/>
      <c r="EP56" s="472"/>
      <c r="EQ56" s="469"/>
      <c r="ER56" s="470"/>
      <c r="ES56" s="470"/>
      <c r="ET56" s="470"/>
      <c r="EU56" s="470"/>
      <c r="EV56" s="471"/>
      <c r="EW56" s="472"/>
      <c r="EX56" s="469"/>
      <c r="EY56" s="470"/>
      <c r="EZ56" s="470"/>
      <c r="FA56" s="470"/>
      <c r="FB56" s="470"/>
      <c r="FC56" s="471"/>
      <c r="FD56" s="472"/>
      <c r="FE56" s="473"/>
      <c r="FF56" s="470"/>
      <c r="FG56" s="470"/>
      <c r="FH56" s="470"/>
      <c r="FI56" s="470"/>
      <c r="FJ56" s="471"/>
      <c r="FK56" s="471"/>
      <c r="FL56" s="469"/>
      <c r="FM56" s="470"/>
      <c r="FN56" s="470"/>
      <c r="FO56" s="470"/>
      <c r="FP56" s="470"/>
      <c r="FQ56" s="471"/>
      <c r="FR56" s="472"/>
      <c r="FS56" s="469"/>
      <c r="FT56" s="470"/>
      <c r="FU56" s="470"/>
      <c r="FV56" s="470"/>
      <c r="FW56" s="470"/>
      <c r="FX56" s="471"/>
      <c r="FY56" s="472"/>
      <c r="FZ56" s="469"/>
      <c r="GA56" s="470"/>
      <c r="GB56" s="470"/>
      <c r="GC56" s="470"/>
      <c r="GD56" s="470"/>
      <c r="GE56" s="471"/>
      <c r="GF56" s="472"/>
      <c r="GG56" s="473"/>
      <c r="GH56" s="470"/>
      <c r="GI56" s="470"/>
      <c r="GJ56" s="470"/>
      <c r="GK56" s="470"/>
      <c r="GL56" s="471"/>
      <c r="GM56" s="472"/>
      <c r="GN56" s="469"/>
      <c r="GO56" s="470"/>
      <c r="GP56" s="470"/>
      <c r="GQ56" s="470"/>
      <c r="GR56" s="470"/>
      <c r="GS56" s="471"/>
      <c r="GT56" s="472"/>
      <c r="GU56" s="469"/>
      <c r="GV56" s="470"/>
      <c r="GW56" s="470"/>
      <c r="GX56" s="470"/>
      <c r="GY56" s="470"/>
      <c r="GZ56" s="471"/>
      <c r="HA56" s="472"/>
      <c r="HB56" s="469"/>
      <c r="HC56" s="470"/>
      <c r="HD56" s="470"/>
      <c r="HE56" s="470"/>
      <c r="HF56" s="470"/>
      <c r="HG56" s="471"/>
      <c r="HH56" s="472"/>
      <c r="HI56" s="469"/>
      <c r="HJ56" s="470"/>
      <c r="HK56" s="470"/>
      <c r="HL56" s="470"/>
      <c r="HM56" s="470"/>
      <c r="HN56" s="471"/>
      <c r="HO56" s="472"/>
      <c r="HP56" s="469"/>
      <c r="HQ56" s="470"/>
      <c r="HR56" s="470"/>
      <c r="HS56" s="470"/>
      <c r="HT56" s="470"/>
      <c r="HU56" s="471"/>
      <c r="HV56" s="472"/>
      <c r="HW56" s="469"/>
      <c r="HX56" s="470"/>
      <c r="HY56" s="470"/>
      <c r="HZ56" s="470"/>
      <c r="IA56" s="470"/>
      <c r="IB56" s="471"/>
      <c r="IC56" s="472"/>
      <c r="ID56" s="469"/>
      <c r="IE56" s="470"/>
      <c r="IF56" s="470"/>
      <c r="IG56" s="470"/>
      <c r="IH56" s="470"/>
      <c r="II56" s="471"/>
      <c r="IJ56" s="472"/>
      <c r="IK56" s="473"/>
      <c r="IL56" s="470"/>
      <c r="IM56" s="470"/>
      <c r="IN56" s="470"/>
      <c r="IO56" s="470"/>
      <c r="IP56" s="471"/>
      <c r="IQ56" s="471"/>
      <c r="IR56" s="469"/>
      <c r="IS56" s="470"/>
      <c r="IT56" s="470"/>
      <c r="IU56" s="470"/>
      <c r="IV56" s="470"/>
      <c r="IW56" s="471"/>
      <c r="IX56" s="472"/>
      <c r="IY56" s="469"/>
      <c r="IZ56" s="470"/>
      <c r="JA56" s="470"/>
      <c r="JB56" s="470"/>
      <c r="JC56" s="470"/>
      <c r="JD56" s="471"/>
      <c r="JE56" s="472"/>
      <c r="JF56" s="469"/>
      <c r="JG56" s="470"/>
      <c r="JH56" s="470"/>
      <c r="JI56" s="470"/>
      <c r="JJ56" s="470"/>
      <c r="JK56" s="471"/>
      <c r="JL56" s="472"/>
      <c r="JM56" s="469"/>
      <c r="JN56" s="470"/>
      <c r="JO56" s="470"/>
      <c r="JP56" s="470"/>
      <c r="JQ56" s="470"/>
      <c r="JR56" s="471"/>
      <c r="JS56" s="472"/>
      <c r="JT56" s="469"/>
      <c r="JU56" s="470"/>
      <c r="JV56" s="470"/>
      <c r="JW56" s="470"/>
      <c r="JX56" s="470"/>
      <c r="JY56" s="471"/>
      <c r="JZ56" s="472"/>
      <c r="KA56" s="469"/>
      <c r="KB56" s="470"/>
      <c r="KC56" s="470"/>
      <c r="KD56" s="470"/>
      <c r="KE56" s="470"/>
      <c r="KF56" s="471"/>
      <c r="KG56" s="472"/>
      <c r="KH56" s="473"/>
      <c r="KI56" s="470"/>
      <c r="KJ56" s="470"/>
      <c r="KK56" s="470"/>
      <c r="KL56" s="470"/>
      <c r="KM56" s="471"/>
      <c r="KN56" s="471"/>
      <c r="KO56" s="168" t="str">
        <f t="shared" si="5"/>
        <v/>
      </c>
      <c r="KP56" s="144" t="str">
        <f t="shared" si="6"/>
        <v/>
      </c>
      <c r="KQ56" s="144" t="str">
        <f t="shared" si="7"/>
        <v/>
      </c>
      <c r="KR56" s="144" t="str">
        <f t="shared" si="8"/>
        <v/>
      </c>
      <c r="KS56" s="169" t="str">
        <f t="shared" si="9"/>
        <v/>
      </c>
      <c r="KT56" s="474"/>
      <c r="KU56" s="115"/>
      <c r="KV56" s="115"/>
      <c r="KW56" s="115"/>
      <c r="KX56" s="115"/>
    </row>
    <row r="57" spans="1:310" ht="18" customHeight="1" x14ac:dyDescent="0.5">
      <c r="A57" s="115"/>
      <c r="B57" s="137"/>
      <c r="C57" s="137"/>
      <c r="D57" s="137"/>
      <c r="E57" s="115"/>
      <c r="F57" s="115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115"/>
      <c r="CC57" s="115"/>
      <c r="CD57" s="115"/>
      <c r="CE57" s="115"/>
      <c r="CF57" s="115"/>
      <c r="CG57" s="115"/>
      <c r="CH57" s="115"/>
      <c r="CI57" s="115"/>
      <c r="CJ57" s="115"/>
      <c r="CK57" s="115"/>
      <c r="CL57" s="115"/>
      <c r="CM57" s="115"/>
      <c r="CN57" s="115"/>
      <c r="CO57" s="115"/>
      <c r="CP57" s="115"/>
      <c r="CQ57" s="115"/>
      <c r="CR57" s="115"/>
      <c r="CS57" s="115"/>
      <c r="CT57" s="115"/>
      <c r="CU57" s="115"/>
      <c r="CV57" s="115"/>
      <c r="CW57" s="115"/>
      <c r="CX57" s="115"/>
      <c r="CY57" s="115"/>
      <c r="CZ57" s="115"/>
      <c r="DA57" s="115"/>
      <c r="DB57" s="115"/>
      <c r="DC57" s="115"/>
      <c r="DD57" s="115"/>
      <c r="DE57" s="115"/>
      <c r="DF57" s="115"/>
      <c r="DG57" s="115"/>
      <c r="DH57" s="115"/>
      <c r="DI57" s="115"/>
      <c r="DJ57" s="115"/>
      <c r="DK57" s="115"/>
      <c r="DL57" s="115"/>
      <c r="DM57" s="115"/>
      <c r="DN57" s="115"/>
      <c r="DO57" s="115"/>
      <c r="DP57" s="115"/>
      <c r="DQ57" s="115"/>
      <c r="DR57" s="115"/>
      <c r="DS57" s="115"/>
      <c r="DT57" s="115"/>
      <c r="DU57" s="115"/>
      <c r="DV57" s="115"/>
      <c r="DW57" s="115"/>
      <c r="DX57" s="115"/>
      <c r="DY57" s="115"/>
      <c r="DZ57" s="115"/>
      <c r="EA57" s="115"/>
      <c r="EB57" s="115"/>
      <c r="EC57" s="115"/>
      <c r="ED57" s="115"/>
      <c r="EE57" s="115"/>
      <c r="EF57" s="115"/>
      <c r="EG57" s="115"/>
      <c r="EH57" s="115"/>
      <c r="EI57" s="115"/>
      <c r="EJ57" s="115"/>
      <c r="EK57" s="115"/>
      <c r="EL57" s="115"/>
      <c r="EM57" s="115"/>
      <c r="EN57" s="115"/>
      <c r="EO57" s="115"/>
      <c r="EP57" s="115"/>
      <c r="EQ57" s="138"/>
      <c r="ER57" s="138"/>
      <c r="ES57" s="138"/>
      <c r="ET57" s="138"/>
      <c r="EU57" s="138"/>
      <c r="EV57" s="138"/>
      <c r="EW57" s="138"/>
      <c r="EX57" s="138"/>
      <c r="EY57" s="138"/>
      <c r="EZ57" s="138"/>
      <c r="FA57" s="138"/>
      <c r="FB57" s="138"/>
      <c r="FC57" s="138"/>
      <c r="FD57" s="138"/>
      <c r="FE57" s="138"/>
      <c r="FF57" s="138"/>
      <c r="FG57" s="138"/>
      <c r="FH57" s="138"/>
      <c r="FI57" s="138"/>
      <c r="FJ57" s="138"/>
      <c r="FK57" s="138"/>
      <c r="FL57" s="138"/>
      <c r="FM57" s="138"/>
      <c r="FN57" s="138"/>
      <c r="FO57" s="138"/>
      <c r="FP57" s="138"/>
      <c r="FQ57" s="138"/>
      <c r="FR57" s="138"/>
      <c r="FS57" s="138"/>
      <c r="FT57" s="138"/>
      <c r="FU57" s="138"/>
      <c r="FV57" s="138"/>
      <c r="FW57" s="138"/>
      <c r="FX57" s="138"/>
      <c r="FY57" s="138"/>
      <c r="FZ57" s="138"/>
      <c r="GA57" s="138"/>
      <c r="GB57" s="138"/>
      <c r="GC57" s="138"/>
      <c r="GD57" s="138"/>
      <c r="GE57" s="138"/>
      <c r="GF57" s="138"/>
      <c r="GG57" s="138"/>
      <c r="GH57" s="138"/>
      <c r="GI57" s="138"/>
      <c r="GJ57" s="126"/>
      <c r="GK57" s="126"/>
      <c r="GL57" s="126"/>
      <c r="GM57" s="126"/>
      <c r="GN57" s="126"/>
      <c r="GO57" s="126"/>
      <c r="GP57" s="126"/>
      <c r="GQ57" s="126"/>
      <c r="GR57" s="126"/>
      <c r="GS57" s="126"/>
      <c r="GT57" s="126"/>
      <c r="GU57" s="115"/>
      <c r="GV57" s="115"/>
      <c r="GW57" s="115"/>
      <c r="GX57" s="115"/>
      <c r="GY57" s="115"/>
      <c r="GZ57" s="115"/>
      <c r="HA57" s="115"/>
      <c r="HB57" s="115"/>
      <c r="HC57" s="115"/>
      <c r="HD57" s="115"/>
      <c r="HE57" s="115"/>
      <c r="HF57" s="115"/>
      <c r="HG57" s="115"/>
      <c r="HH57" s="115"/>
      <c r="HI57" s="115"/>
      <c r="HJ57" s="115"/>
      <c r="HK57" s="115"/>
      <c r="HL57" s="115"/>
      <c r="HM57" s="115"/>
      <c r="HN57" s="115"/>
      <c r="HO57" s="115"/>
      <c r="HP57" s="115"/>
      <c r="HQ57" s="115"/>
      <c r="HR57" s="115"/>
      <c r="HS57" s="115"/>
      <c r="HT57" s="115"/>
      <c r="HU57" s="115"/>
      <c r="HV57" s="115"/>
      <c r="HW57" s="115"/>
      <c r="HX57" s="115"/>
      <c r="HY57" s="115"/>
      <c r="HZ57" s="115"/>
      <c r="IA57" s="115"/>
      <c r="IB57" s="115"/>
      <c r="IC57" s="115"/>
      <c r="ID57" s="115"/>
      <c r="IE57" s="115"/>
      <c r="IF57" s="115"/>
      <c r="IG57" s="115"/>
      <c r="IH57" s="115"/>
      <c r="II57" s="115"/>
      <c r="IJ57" s="115"/>
      <c r="IK57" s="115"/>
      <c r="IL57" s="115"/>
      <c r="IM57" s="115"/>
      <c r="IN57" s="115"/>
      <c r="IO57" s="115"/>
      <c r="IP57" s="115"/>
      <c r="IQ57" s="115"/>
      <c r="IR57" s="115"/>
      <c r="IS57" s="115"/>
      <c r="IT57" s="115"/>
      <c r="IU57" s="115"/>
      <c r="IV57" s="115"/>
      <c r="IW57" s="115"/>
      <c r="IX57" s="115"/>
      <c r="IY57" s="115"/>
      <c r="IZ57" s="115"/>
      <c r="JA57" s="115"/>
      <c r="JB57" s="115"/>
      <c r="JC57" s="115"/>
      <c r="JD57" s="115"/>
      <c r="JE57" s="115"/>
      <c r="JF57" s="115"/>
      <c r="JG57" s="115"/>
      <c r="JH57" s="115"/>
      <c r="JI57" s="115"/>
      <c r="JJ57" s="115"/>
      <c r="JK57" s="115"/>
      <c r="JL57" s="115"/>
      <c r="JM57" s="115"/>
      <c r="JN57" s="115"/>
      <c r="JO57" s="115"/>
      <c r="JP57" s="115"/>
      <c r="JQ57" s="115"/>
      <c r="JR57" s="115"/>
      <c r="JS57" s="115"/>
      <c r="JT57" s="115"/>
      <c r="JU57" s="115"/>
      <c r="JV57" s="115"/>
      <c r="JW57" s="115"/>
      <c r="JX57" s="115"/>
      <c r="JY57" s="115"/>
      <c r="JZ57" s="115"/>
      <c r="KA57" s="115"/>
      <c r="KB57" s="115"/>
      <c r="KC57" s="115"/>
      <c r="KD57" s="115"/>
      <c r="KE57" s="115"/>
      <c r="KF57" s="115"/>
      <c r="KG57" s="115"/>
      <c r="KH57" s="115"/>
      <c r="KI57" s="115"/>
      <c r="KJ57" s="115"/>
      <c r="KK57" s="115"/>
      <c r="KL57" s="115"/>
      <c r="KM57" s="115"/>
      <c r="KN57" s="115"/>
      <c r="KO57" s="115"/>
      <c r="KP57" s="115"/>
      <c r="KQ57" s="115"/>
      <c r="KR57" s="115"/>
      <c r="KS57" s="115"/>
      <c r="KT57" s="115"/>
      <c r="KU57" s="115"/>
      <c r="KV57" s="115"/>
      <c r="KW57" s="115"/>
      <c r="KX57" s="115"/>
    </row>
    <row r="58" spans="1:310" ht="18" customHeight="1" x14ac:dyDescent="0.5">
      <c r="A58" s="115"/>
      <c r="B58" s="137"/>
      <c r="C58" s="137"/>
      <c r="D58" s="137"/>
      <c r="E58" s="115"/>
      <c r="F58" s="115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15"/>
      <c r="BL58" s="115"/>
      <c r="BM58" s="115"/>
      <c r="BN58" s="115"/>
      <c r="BO58" s="115"/>
      <c r="BP58" s="115"/>
      <c r="BQ58" s="115"/>
      <c r="BR58" s="115"/>
      <c r="BS58" s="115"/>
      <c r="BT58" s="115"/>
      <c r="BU58" s="115"/>
      <c r="BV58" s="115"/>
      <c r="BW58" s="115"/>
      <c r="BX58" s="115"/>
      <c r="BY58" s="115"/>
      <c r="BZ58" s="115"/>
      <c r="CA58" s="115"/>
      <c r="CB58" s="115"/>
      <c r="CC58" s="115"/>
      <c r="CD58" s="115"/>
      <c r="CE58" s="115"/>
      <c r="CF58" s="115"/>
      <c r="CG58" s="115"/>
      <c r="CH58" s="115"/>
      <c r="CI58" s="115"/>
      <c r="CJ58" s="115"/>
      <c r="CK58" s="115"/>
      <c r="CL58" s="115"/>
      <c r="CM58" s="115"/>
      <c r="CN58" s="115"/>
      <c r="CO58" s="115"/>
      <c r="CP58" s="115"/>
      <c r="CQ58" s="115"/>
      <c r="CR58" s="115"/>
      <c r="CS58" s="115"/>
      <c r="CT58" s="115"/>
      <c r="CU58" s="115"/>
      <c r="CV58" s="115"/>
      <c r="CW58" s="115"/>
      <c r="CX58" s="115"/>
      <c r="CY58" s="115"/>
      <c r="CZ58" s="115"/>
      <c r="DA58" s="115"/>
      <c r="DB58" s="115"/>
      <c r="DC58" s="115"/>
      <c r="DD58" s="115"/>
      <c r="DE58" s="115"/>
      <c r="DF58" s="115"/>
      <c r="DG58" s="115"/>
      <c r="DH58" s="115"/>
      <c r="DI58" s="115"/>
      <c r="DJ58" s="115"/>
      <c r="DK58" s="115"/>
      <c r="DL58" s="115"/>
      <c r="DM58" s="115"/>
      <c r="DN58" s="115"/>
      <c r="DO58" s="115"/>
      <c r="DP58" s="115"/>
      <c r="DQ58" s="115"/>
      <c r="DR58" s="115"/>
      <c r="DS58" s="115"/>
      <c r="DT58" s="115"/>
      <c r="DU58" s="115"/>
      <c r="DV58" s="115"/>
      <c r="DW58" s="115"/>
      <c r="DX58" s="115"/>
      <c r="DY58" s="115"/>
      <c r="DZ58" s="115"/>
      <c r="EA58" s="115"/>
      <c r="EB58" s="115"/>
      <c r="EC58" s="115"/>
      <c r="ED58" s="115"/>
      <c r="EE58" s="115"/>
      <c r="EF58" s="115"/>
      <c r="EG58" s="115"/>
      <c r="EH58" s="115"/>
      <c r="EI58" s="115"/>
      <c r="EJ58" s="115"/>
      <c r="EK58" s="115"/>
      <c r="EL58" s="115"/>
      <c r="EM58" s="115"/>
      <c r="EN58" s="115"/>
      <c r="EO58" s="115"/>
      <c r="EP58" s="115"/>
      <c r="EQ58" s="138"/>
      <c r="ER58" s="138"/>
      <c r="ES58" s="138"/>
      <c r="ET58" s="138"/>
      <c r="EU58" s="138"/>
      <c r="EV58" s="138"/>
      <c r="EW58" s="138"/>
      <c r="EX58" s="138"/>
      <c r="EY58" s="138"/>
      <c r="EZ58" s="138"/>
      <c r="FA58" s="138"/>
      <c r="FB58" s="138"/>
      <c r="FC58" s="138"/>
      <c r="FD58" s="138"/>
      <c r="FE58" s="138"/>
      <c r="FF58" s="138"/>
      <c r="FG58" s="138"/>
      <c r="FH58" s="138"/>
      <c r="FI58" s="138"/>
      <c r="FJ58" s="138"/>
      <c r="FK58" s="138"/>
      <c r="FL58" s="138"/>
      <c r="FM58" s="138"/>
      <c r="FN58" s="138"/>
      <c r="FO58" s="138"/>
      <c r="FP58" s="138"/>
      <c r="FQ58" s="138"/>
      <c r="FR58" s="138"/>
      <c r="FS58" s="138"/>
      <c r="FT58" s="138"/>
      <c r="FU58" s="138"/>
      <c r="FV58" s="138"/>
      <c r="FW58" s="138"/>
      <c r="FX58" s="138"/>
      <c r="FY58" s="138"/>
      <c r="FZ58" s="138"/>
      <c r="GA58" s="138"/>
      <c r="GB58" s="138"/>
      <c r="GC58" s="138"/>
      <c r="GD58" s="138"/>
      <c r="GE58" s="138"/>
      <c r="GF58" s="138"/>
      <c r="GG58" s="138"/>
      <c r="GH58" s="138"/>
      <c r="GI58" s="138"/>
      <c r="GJ58" s="126"/>
      <c r="GK58" s="126"/>
      <c r="GL58" s="126"/>
      <c r="GM58" s="126"/>
      <c r="GN58" s="126"/>
      <c r="GO58" s="126"/>
      <c r="GP58" s="126"/>
      <c r="GQ58" s="126"/>
      <c r="GR58" s="126"/>
      <c r="GS58" s="126"/>
      <c r="GT58" s="126"/>
      <c r="GU58" s="115"/>
      <c r="GV58" s="115"/>
      <c r="GW58" s="115"/>
      <c r="GX58" s="115"/>
      <c r="GY58" s="115"/>
      <c r="GZ58" s="115"/>
      <c r="HA58" s="115"/>
      <c r="HB58" s="115"/>
      <c r="HC58" s="115"/>
      <c r="HD58" s="115"/>
      <c r="HE58" s="115"/>
      <c r="HF58" s="115"/>
      <c r="HG58" s="115"/>
      <c r="HH58" s="115"/>
      <c r="HI58" s="115"/>
      <c r="HJ58" s="115"/>
      <c r="HK58" s="115"/>
      <c r="HL58" s="115"/>
      <c r="HM58" s="115"/>
      <c r="HN58" s="115"/>
      <c r="HO58" s="115"/>
      <c r="HP58" s="115"/>
      <c r="HQ58" s="115"/>
      <c r="HR58" s="115"/>
      <c r="HS58" s="115"/>
      <c r="HT58" s="115"/>
      <c r="HU58" s="115"/>
      <c r="HV58" s="115"/>
      <c r="HW58" s="115"/>
      <c r="HX58" s="115"/>
      <c r="HY58" s="115"/>
      <c r="HZ58" s="115"/>
      <c r="IA58" s="115"/>
      <c r="IB58" s="115"/>
      <c r="IC58" s="115"/>
      <c r="ID58" s="115"/>
      <c r="IE58" s="115"/>
      <c r="IF58" s="115"/>
      <c r="IG58" s="115"/>
      <c r="IH58" s="115"/>
      <c r="II58" s="115"/>
      <c r="IJ58" s="115"/>
      <c r="IK58" s="115"/>
      <c r="IL58" s="115"/>
      <c r="IM58" s="115"/>
      <c r="IN58" s="115"/>
      <c r="IO58" s="115"/>
      <c r="IP58" s="115"/>
      <c r="IQ58" s="115"/>
      <c r="IR58" s="115"/>
      <c r="IS58" s="115"/>
      <c r="IT58" s="115"/>
      <c r="IU58" s="115"/>
      <c r="IV58" s="115"/>
      <c r="IW58" s="115"/>
      <c r="IX58" s="115"/>
      <c r="IY58" s="115"/>
      <c r="IZ58" s="115"/>
      <c r="JA58" s="115"/>
      <c r="JB58" s="115"/>
      <c r="JC58" s="115"/>
      <c r="JD58" s="115"/>
      <c r="JE58" s="115"/>
      <c r="JF58" s="115"/>
      <c r="JG58" s="115"/>
      <c r="JH58" s="115"/>
      <c r="JI58" s="115"/>
      <c r="JJ58" s="115"/>
      <c r="JK58" s="115"/>
      <c r="JL58" s="115"/>
      <c r="JM58" s="115"/>
      <c r="JN58" s="115"/>
      <c r="JO58" s="115"/>
      <c r="JP58" s="115"/>
      <c r="JQ58" s="115"/>
      <c r="JR58" s="115"/>
      <c r="JS58" s="115"/>
      <c r="JT58" s="115"/>
      <c r="JU58" s="115"/>
      <c r="JV58" s="115"/>
      <c r="JW58" s="115"/>
      <c r="JX58" s="115"/>
      <c r="JY58" s="115"/>
      <c r="JZ58" s="115"/>
      <c r="KA58" s="115"/>
      <c r="KB58" s="115"/>
      <c r="KC58" s="115"/>
      <c r="KD58" s="115"/>
      <c r="KE58" s="115"/>
      <c r="KF58" s="115"/>
      <c r="KG58" s="115"/>
      <c r="KH58" s="115"/>
      <c r="KI58" s="115"/>
      <c r="KJ58" s="115"/>
      <c r="KK58" s="115"/>
      <c r="KL58" s="115"/>
      <c r="KM58" s="115"/>
      <c r="KN58" s="115"/>
      <c r="KO58" s="115"/>
      <c r="KP58" s="115"/>
      <c r="KQ58" s="115"/>
      <c r="KR58" s="115"/>
      <c r="KS58" s="115"/>
      <c r="KT58" s="115"/>
      <c r="KU58" s="115"/>
      <c r="KV58" s="115"/>
      <c r="KW58" s="115"/>
      <c r="KX58" s="115"/>
    </row>
    <row r="59" spans="1:310" ht="18" customHeight="1" x14ac:dyDescent="0.5">
      <c r="A59" s="115"/>
      <c r="B59" s="137"/>
      <c r="C59" s="137"/>
      <c r="D59" s="137"/>
      <c r="E59" s="115"/>
      <c r="F59" s="115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15"/>
      <c r="BL59" s="115"/>
      <c r="BM59" s="115"/>
      <c r="BN59" s="115"/>
      <c r="BO59" s="115"/>
      <c r="BP59" s="115"/>
      <c r="BQ59" s="115"/>
      <c r="BR59" s="115"/>
      <c r="BS59" s="115"/>
      <c r="BT59" s="115"/>
      <c r="BU59" s="115"/>
      <c r="BV59" s="115"/>
      <c r="BW59" s="115"/>
      <c r="BX59" s="115"/>
      <c r="BY59" s="115"/>
      <c r="BZ59" s="115"/>
      <c r="CA59" s="115"/>
      <c r="CB59" s="115"/>
      <c r="CC59" s="115"/>
      <c r="CD59" s="115"/>
      <c r="CE59" s="115"/>
      <c r="CF59" s="115"/>
      <c r="CG59" s="115"/>
      <c r="CH59" s="115"/>
      <c r="CI59" s="115"/>
      <c r="CJ59" s="115"/>
      <c r="CK59" s="115"/>
      <c r="CL59" s="115"/>
      <c r="CM59" s="115"/>
      <c r="CN59" s="115"/>
      <c r="CO59" s="115"/>
      <c r="CP59" s="115"/>
      <c r="CQ59" s="115"/>
      <c r="CR59" s="115"/>
      <c r="CS59" s="115"/>
      <c r="CT59" s="115"/>
      <c r="CU59" s="115"/>
      <c r="CV59" s="115"/>
      <c r="CW59" s="115"/>
      <c r="CX59" s="115"/>
      <c r="CY59" s="115"/>
      <c r="CZ59" s="115"/>
      <c r="DA59" s="115"/>
      <c r="DB59" s="115"/>
      <c r="DC59" s="115"/>
      <c r="DD59" s="115"/>
      <c r="DE59" s="115"/>
      <c r="DF59" s="115"/>
      <c r="DG59" s="115"/>
      <c r="DH59" s="115"/>
      <c r="DI59" s="115"/>
      <c r="DJ59" s="115"/>
      <c r="DK59" s="115"/>
      <c r="DL59" s="115"/>
      <c r="DM59" s="115"/>
      <c r="DN59" s="115"/>
      <c r="DO59" s="115"/>
      <c r="DP59" s="115"/>
      <c r="DQ59" s="115"/>
      <c r="DR59" s="115"/>
      <c r="DS59" s="115"/>
      <c r="DT59" s="115"/>
      <c r="DU59" s="115"/>
      <c r="DV59" s="115"/>
      <c r="DW59" s="115"/>
      <c r="DX59" s="115"/>
      <c r="DY59" s="115"/>
      <c r="DZ59" s="115"/>
      <c r="EA59" s="115"/>
      <c r="EB59" s="115"/>
      <c r="EC59" s="115"/>
      <c r="ED59" s="115"/>
      <c r="EE59" s="115"/>
      <c r="EF59" s="115"/>
      <c r="EG59" s="115"/>
      <c r="EH59" s="115"/>
      <c r="EI59" s="115"/>
      <c r="EJ59" s="115"/>
      <c r="EK59" s="115"/>
      <c r="EL59" s="115"/>
      <c r="EM59" s="115"/>
      <c r="EN59" s="115"/>
      <c r="EO59" s="115"/>
      <c r="EP59" s="115"/>
      <c r="EQ59" s="138"/>
      <c r="ER59" s="138"/>
      <c r="ES59" s="138"/>
      <c r="ET59" s="138"/>
      <c r="EU59" s="138"/>
      <c r="EV59" s="138"/>
      <c r="EW59" s="138"/>
      <c r="EX59" s="138"/>
      <c r="EY59" s="138"/>
      <c r="EZ59" s="138"/>
      <c r="FA59" s="138"/>
      <c r="FB59" s="138"/>
      <c r="FC59" s="138"/>
      <c r="FD59" s="138"/>
      <c r="FE59" s="138"/>
      <c r="FF59" s="138"/>
      <c r="FG59" s="138"/>
      <c r="FH59" s="138"/>
      <c r="FI59" s="138"/>
      <c r="FJ59" s="138"/>
      <c r="FK59" s="138"/>
      <c r="FL59" s="138"/>
      <c r="FM59" s="138"/>
      <c r="FN59" s="138"/>
      <c r="FO59" s="138"/>
      <c r="FP59" s="138"/>
      <c r="FQ59" s="138"/>
      <c r="FR59" s="138"/>
      <c r="FS59" s="138"/>
      <c r="FT59" s="138"/>
      <c r="FU59" s="138"/>
      <c r="FV59" s="138"/>
      <c r="FW59" s="138"/>
      <c r="FX59" s="138"/>
      <c r="FY59" s="138"/>
      <c r="FZ59" s="138"/>
      <c r="GA59" s="138"/>
      <c r="GB59" s="138"/>
      <c r="GC59" s="138"/>
      <c r="GD59" s="138"/>
      <c r="GE59" s="138"/>
      <c r="GF59" s="138"/>
      <c r="GG59" s="138"/>
      <c r="GH59" s="138"/>
      <c r="GI59" s="138"/>
      <c r="GJ59" s="126"/>
      <c r="GK59" s="126"/>
      <c r="GL59" s="126"/>
      <c r="GM59" s="126"/>
      <c r="GN59" s="126"/>
      <c r="GO59" s="126"/>
      <c r="GP59" s="126"/>
      <c r="GQ59" s="126"/>
      <c r="GR59" s="126"/>
      <c r="GS59" s="126"/>
      <c r="GT59" s="126"/>
      <c r="GU59" s="115"/>
      <c r="GV59" s="115"/>
      <c r="GW59" s="115"/>
      <c r="GX59" s="115"/>
      <c r="GY59" s="115"/>
      <c r="GZ59" s="115"/>
      <c r="HA59" s="115"/>
      <c r="HB59" s="115"/>
      <c r="HC59" s="115"/>
      <c r="HD59" s="115"/>
      <c r="HE59" s="115"/>
      <c r="HF59" s="115"/>
      <c r="HG59" s="115"/>
      <c r="HH59" s="115"/>
      <c r="HI59" s="115"/>
      <c r="HJ59" s="115"/>
      <c r="HK59" s="115"/>
      <c r="HL59" s="115"/>
      <c r="HM59" s="115"/>
      <c r="HN59" s="115"/>
      <c r="HO59" s="115"/>
      <c r="HP59" s="115"/>
      <c r="HQ59" s="115"/>
      <c r="HR59" s="115"/>
      <c r="HS59" s="115"/>
      <c r="HT59" s="115"/>
      <c r="HU59" s="115"/>
      <c r="HV59" s="115"/>
      <c r="HW59" s="115"/>
      <c r="HX59" s="115"/>
      <c r="HY59" s="115"/>
      <c r="HZ59" s="115"/>
      <c r="IA59" s="115"/>
      <c r="IB59" s="115"/>
      <c r="IC59" s="115"/>
      <c r="ID59" s="115"/>
      <c r="IE59" s="115"/>
      <c r="IF59" s="115"/>
      <c r="IG59" s="115"/>
      <c r="IH59" s="115"/>
      <c r="II59" s="115"/>
      <c r="IJ59" s="115"/>
      <c r="IK59" s="115"/>
      <c r="IL59" s="115"/>
      <c r="IM59" s="115"/>
      <c r="IN59" s="115"/>
      <c r="IO59" s="115"/>
      <c r="IP59" s="115"/>
      <c r="IQ59" s="115"/>
      <c r="IR59" s="115"/>
      <c r="IS59" s="115"/>
      <c r="IT59" s="115"/>
      <c r="IU59" s="115"/>
      <c r="IV59" s="115"/>
      <c r="IW59" s="115"/>
      <c r="IX59" s="115"/>
      <c r="IY59" s="115"/>
      <c r="IZ59" s="115"/>
      <c r="JA59" s="115"/>
      <c r="JB59" s="115"/>
      <c r="JC59" s="115"/>
      <c r="JD59" s="115"/>
      <c r="JE59" s="115"/>
      <c r="JF59" s="115"/>
      <c r="JG59" s="115"/>
      <c r="JH59" s="115"/>
      <c r="JI59" s="115"/>
      <c r="JJ59" s="115"/>
      <c r="JK59" s="115"/>
      <c r="JL59" s="115"/>
      <c r="JM59" s="115"/>
      <c r="JN59" s="115"/>
      <c r="JO59" s="115"/>
      <c r="JP59" s="115"/>
      <c r="JQ59" s="115"/>
      <c r="JR59" s="115"/>
      <c r="JS59" s="115"/>
      <c r="JT59" s="115"/>
      <c r="JU59" s="115"/>
      <c r="JV59" s="115"/>
      <c r="JW59" s="115"/>
      <c r="JX59" s="115"/>
      <c r="JY59" s="115"/>
      <c r="JZ59" s="115"/>
      <c r="KA59" s="115"/>
      <c r="KB59" s="115"/>
      <c r="KC59" s="115"/>
      <c r="KD59" s="115"/>
      <c r="KE59" s="115"/>
      <c r="KF59" s="115"/>
      <c r="KG59" s="115"/>
      <c r="KH59" s="115"/>
      <c r="KI59" s="115"/>
      <c r="KJ59" s="115"/>
      <c r="KK59" s="115"/>
      <c r="KL59" s="115"/>
      <c r="KM59" s="115"/>
      <c r="KN59" s="115"/>
      <c r="KO59" s="115"/>
      <c r="KP59" s="115"/>
      <c r="KQ59" s="115"/>
      <c r="KR59" s="115"/>
      <c r="KS59" s="115"/>
      <c r="KT59" s="115"/>
      <c r="KU59" s="115"/>
      <c r="KV59" s="115"/>
      <c r="KW59" s="115"/>
      <c r="KX59" s="115"/>
    </row>
    <row r="60" spans="1:310" ht="18" customHeight="1" x14ac:dyDescent="0.5">
      <c r="A60" s="115"/>
      <c r="B60" s="137"/>
      <c r="C60" s="137"/>
      <c r="D60" s="137"/>
      <c r="E60" s="115"/>
      <c r="F60" s="115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26"/>
      <c r="BA60" s="126"/>
      <c r="BB60" s="126"/>
      <c r="BC60" s="126"/>
      <c r="BD60" s="126"/>
      <c r="BE60" s="126"/>
      <c r="BF60" s="126"/>
      <c r="BG60" s="126"/>
      <c r="BH60" s="126"/>
      <c r="BI60" s="126"/>
      <c r="BJ60" s="126"/>
      <c r="BK60" s="115"/>
      <c r="BL60" s="115"/>
      <c r="BM60" s="115"/>
      <c r="BN60" s="115"/>
      <c r="BO60" s="115"/>
      <c r="BP60" s="115"/>
      <c r="BQ60" s="115"/>
      <c r="BR60" s="115"/>
      <c r="BS60" s="115"/>
      <c r="BT60" s="115"/>
      <c r="BU60" s="115"/>
      <c r="BV60" s="115"/>
      <c r="BW60" s="115"/>
      <c r="BX60" s="115"/>
      <c r="BY60" s="115"/>
      <c r="BZ60" s="115"/>
      <c r="CA60" s="115"/>
      <c r="CB60" s="115"/>
      <c r="CC60" s="115"/>
      <c r="CD60" s="115"/>
      <c r="CE60" s="115"/>
      <c r="CF60" s="115"/>
      <c r="CG60" s="115"/>
      <c r="CH60" s="115"/>
      <c r="CI60" s="115"/>
      <c r="CJ60" s="115"/>
      <c r="CK60" s="115"/>
      <c r="CL60" s="115"/>
      <c r="CM60" s="115"/>
      <c r="CN60" s="115"/>
      <c r="CO60" s="115"/>
      <c r="CP60" s="115"/>
      <c r="CQ60" s="115"/>
      <c r="CR60" s="115"/>
      <c r="CS60" s="115"/>
      <c r="CT60" s="115"/>
      <c r="CU60" s="115"/>
      <c r="CV60" s="115"/>
      <c r="CW60" s="115"/>
      <c r="CX60" s="115"/>
      <c r="CY60" s="115"/>
      <c r="CZ60" s="115"/>
      <c r="DA60" s="115"/>
      <c r="DB60" s="115"/>
      <c r="DC60" s="115"/>
      <c r="DD60" s="115"/>
      <c r="DE60" s="115"/>
      <c r="DF60" s="115"/>
      <c r="DG60" s="115"/>
      <c r="DH60" s="115"/>
      <c r="DI60" s="115"/>
      <c r="DJ60" s="115"/>
      <c r="DK60" s="115"/>
      <c r="DL60" s="115"/>
      <c r="DM60" s="115"/>
      <c r="DN60" s="115"/>
      <c r="DO60" s="115"/>
      <c r="DP60" s="115"/>
      <c r="DQ60" s="115"/>
      <c r="DR60" s="115"/>
      <c r="DS60" s="115"/>
      <c r="DT60" s="115"/>
      <c r="DU60" s="115"/>
      <c r="DV60" s="115"/>
      <c r="DW60" s="115"/>
      <c r="DX60" s="115"/>
      <c r="DY60" s="115"/>
      <c r="DZ60" s="115"/>
      <c r="EA60" s="115"/>
      <c r="EB60" s="115"/>
      <c r="EC60" s="115"/>
      <c r="ED60" s="115"/>
      <c r="EE60" s="115"/>
      <c r="EF60" s="115"/>
      <c r="EG60" s="115"/>
      <c r="EH60" s="115"/>
      <c r="EI60" s="115"/>
      <c r="EJ60" s="115"/>
      <c r="EK60" s="115"/>
      <c r="EL60" s="115"/>
      <c r="EM60" s="115"/>
      <c r="EN60" s="115"/>
      <c r="EO60" s="115"/>
      <c r="EP60" s="115"/>
      <c r="EQ60" s="138"/>
      <c r="ER60" s="138"/>
      <c r="ES60" s="138"/>
      <c r="ET60" s="138"/>
      <c r="EU60" s="138"/>
      <c r="EV60" s="138"/>
      <c r="EW60" s="138"/>
      <c r="EX60" s="138"/>
      <c r="EY60" s="138"/>
      <c r="EZ60" s="138"/>
      <c r="FA60" s="138"/>
      <c r="FB60" s="138"/>
      <c r="FC60" s="138"/>
      <c r="FD60" s="138"/>
      <c r="FE60" s="138"/>
      <c r="FF60" s="138"/>
      <c r="FG60" s="138"/>
      <c r="FH60" s="138"/>
      <c r="FI60" s="138"/>
      <c r="FJ60" s="138"/>
      <c r="FK60" s="138"/>
      <c r="FL60" s="138"/>
      <c r="FM60" s="138"/>
      <c r="FN60" s="138"/>
      <c r="FO60" s="138"/>
      <c r="FP60" s="138"/>
      <c r="FQ60" s="138"/>
      <c r="FR60" s="138"/>
      <c r="FS60" s="138"/>
      <c r="FT60" s="138"/>
      <c r="FU60" s="138"/>
      <c r="FV60" s="138"/>
      <c r="FW60" s="138"/>
      <c r="FX60" s="138"/>
      <c r="FY60" s="138"/>
      <c r="FZ60" s="138"/>
      <c r="GA60" s="138"/>
      <c r="GB60" s="138"/>
      <c r="GC60" s="138"/>
      <c r="GD60" s="138"/>
      <c r="GE60" s="138"/>
      <c r="GF60" s="138"/>
      <c r="GG60" s="138"/>
      <c r="GH60" s="138"/>
      <c r="GI60" s="138"/>
      <c r="GJ60" s="126"/>
      <c r="GK60" s="126"/>
      <c r="GL60" s="126"/>
      <c r="GM60" s="126"/>
      <c r="GN60" s="126"/>
      <c r="GO60" s="126"/>
      <c r="GP60" s="126"/>
      <c r="GQ60" s="126"/>
      <c r="GR60" s="126"/>
      <c r="GS60" s="126"/>
      <c r="GT60" s="126"/>
      <c r="GU60" s="115"/>
      <c r="GV60" s="115"/>
      <c r="GW60" s="115"/>
      <c r="GX60" s="115"/>
      <c r="GY60" s="115"/>
      <c r="GZ60" s="115"/>
      <c r="HA60" s="115"/>
      <c r="HB60" s="115"/>
      <c r="HC60" s="115"/>
      <c r="HD60" s="115"/>
      <c r="HE60" s="115"/>
      <c r="HF60" s="115"/>
      <c r="HG60" s="115"/>
      <c r="HH60" s="115"/>
      <c r="HI60" s="115"/>
      <c r="HJ60" s="115"/>
      <c r="HK60" s="115"/>
      <c r="HL60" s="115"/>
      <c r="HM60" s="115"/>
      <c r="HN60" s="115"/>
      <c r="HO60" s="115"/>
      <c r="HP60" s="115"/>
      <c r="HQ60" s="115"/>
      <c r="HR60" s="115"/>
      <c r="HS60" s="115"/>
      <c r="HT60" s="115"/>
      <c r="HU60" s="115"/>
      <c r="HV60" s="115"/>
      <c r="HW60" s="115"/>
      <c r="HX60" s="115"/>
      <c r="HY60" s="115"/>
      <c r="HZ60" s="115"/>
      <c r="IA60" s="115"/>
      <c r="IB60" s="115"/>
      <c r="IC60" s="115"/>
      <c r="ID60" s="115"/>
      <c r="IE60" s="115"/>
      <c r="IF60" s="115"/>
      <c r="IG60" s="115"/>
      <c r="IH60" s="115"/>
      <c r="II60" s="115"/>
      <c r="IJ60" s="115"/>
      <c r="IK60" s="115"/>
      <c r="IL60" s="115"/>
      <c r="IM60" s="115"/>
      <c r="IN60" s="115"/>
      <c r="IO60" s="115"/>
      <c r="IP60" s="115"/>
      <c r="IQ60" s="115"/>
      <c r="IR60" s="115"/>
      <c r="IS60" s="115"/>
      <c r="IT60" s="115"/>
      <c r="IU60" s="115"/>
      <c r="IV60" s="115"/>
      <c r="IW60" s="115"/>
      <c r="IX60" s="115"/>
      <c r="IY60" s="115"/>
      <c r="IZ60" s="115"/>
      <c r="JA60" s="115"/>
      <c r="JB60" s="115"/>
      <c r="JC60" s="115"/>
      <c r="JD60" s="115"/>
      <c r="JE60" s="115"/>
      <c r="JF60" s="115"/>
      <c r="JG60" s="115"/>
      <c r="JH60" s="115"/>
      <c r="JI60" s="115"/>
      <c r="JJ60" s="115"/>
      <c r="JK60" s="115"/>
      <c r="JL60" s="115"/>
      <c r="JM60" s="115"/>
      <c r="JN60" s="115"/>
      <c r="JO60" s="115"/>
      <c r="JP60" s="115"/>
      <c r="JQ60" s="115"/>
      <c r="JR60" s="115"/>
      <c r="JS60" s="115"/>
      <c r="JT60" s="115"/>
      <c r="JU60" s="115"/>
      <c r="JV60" s="115"/>
      <c r="JW60" s="115"/>
      <c r="JX60" s="115"/>
      <c r="JY60" s="115"/>
      <c r="JZ60" s="115"/>
      <c r="KA60" s="115"/>
      <c r="KB60" s="115"/>
      <c r="KC60" s="115"/>
      <c r="KD60" s="115"/>
      <c r="KE60" s="115"/>
      <c r="KF60" s="115"/>
      <c r="KG60" s="115"/>
      <c r="KH60" s="115"/>
      <c r="KI60" s="115"/>
      <c r="KJ60" s="115"/>
      <c r="KK60" s="115"/>
      <c r="KL60" s="115"/>
      <c r="KM60" s="115"/>
      <c r="KN60" s="115"/>
      <c r="KO60" s="115"/>
      <c r="KP60" s="115"/>
      <c r="KQ60" s="115"/>
      <c r="KR60" s="115"/>
      <c r="KS60" s="115"/>
      <c r="KT60" s="115"/>
      <c r="KU60" s="115"/>
      <c r="KV60" s="115"/>
      <c r="KW60" s="115"/>
      <c r="KX60" s="115"/>
    </row>
    <row r="61" spans="1:310" ht="18" customHeight="1" x14ac:dyDescent="0.5">
      <c r="A61" s="115"/>
      <c r="B61" s="137"/>
      <c r="C61" s="137"/>
      <c r="D61" s="137"/>
      <c r="E61" s="115"/>
      <c r="F61" s="115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BZ61" s="115"/>
      <c r="CA61" s="115"/>
      <c r="CB61" s="115"/>
      <c r="CC61" s="115"/>
      <c r="CD61" s="115"/>
      <c r="CE61" s="115"/>
      <c r="CF61" s="115"/>
      <c r="CG61" s="115"/>
      <c r="CH61" s="115"/>
      <c r="CI61" s="115"/>
      <c r="CJ61" s="115"/>
      <c r="CK61" s="115"/>
      <c r="CL61" s="115"/>
      <c r="CM61" s="115"/>
      <c r="CN61" s="115"/>
      <c r="CO61" s="115"/>
      <c r="CP61" s="115"/>
      <c r="CQ61" s="115"/>
      <c r="CR61" s="115"/>
      <c r="CS61" s="115"/>
      <c r="CT61" s="115"/>
      <c r="CU61" s="115"/>
      <c r="CV61" s="115"/>
      <c r="CW61" s="115"/>
      <c r="CX61" s="115"/>
      <c r="CY61" s="115"/>
      <c r="CZ61" s="115"/>
      <c r="DA61" s="115"/>
      <c r="DB61" s="115"/>
      <c r="DC61" s="115"/>
      <c r="DD61" s="115"/>
      <c r="DE61" s="115"/>
      <c r="DF61" s="115"/>
      <c r="DG61" s="115"/>
      <c r="DH61" s="115"/>
      <c r="DI61" s="115"/>
      <c r="DJ61" s="115"/>
      <c r="DK61" s="115"/>
      <c r="DL61" s="115"/>
      <c r="DM61" s="115"/>
      <c r="DN61" s="115"/>
      <c r="DO61" s="115"/>
      <c r="DP61" s="115"/>
      <c r="DQ61" s="115"/>
      <c r="DR61" s="115"/>
      <c r="DS61" s="115"/>
      <c r="DT61" s="115"/>
      <c r="DU61" s="115"/>
      <c r="DV61" s="115"/>
      <c r="DW61" s="115"/>
      <c r="DX61" s="115"/>
      <c r="DY61" s="115"/>
      <c r="DZ61" s="115"/>
      <c r="EA61" s="115"/>
      <c r="EB61" s="115"/>
      <c r="EC61" s="115"/>
      <c r="ED61" s="115"/>
      <c r="EE61" s="115"/>
      <c r="EF61" s="115"/>
      <c r="EG61" s="115"/>
      <c r="EH61" s="115"/>
      <c r="EI61" s="115"/>
      <c r="EJ61" s="115"/>
      <c r="EK61" s="115"/>
      <c r="EL61" s="115"/>
      <c r="EM61" s="115"/>
      <c r="EN61" s="115"/>
      <c r="EO61" s="115"/>
      <c r="EP61" s="115"/>
      <c r="EQ61" s="138"/>
      <c r="ER61" s="138"/>
      <c r="ES61" s="138"/>
      <c r="ET61" s="138"/>
      <c r="EU61" s="138"/>
      <c r="EV61" s="138"/>
      <c r="EW61" s="138"/>
      <c r="EX61" s="138"/>
      <c r="EY61" s="138"/>
      <c r="EZ61" s="138"/>
      <c r="FA61" s="138"/>
      <c r="FB61" s="138"/>
      <c r="FC61" s="138"/>
      <c r="FD61" s="138"/>
      <c r="FE61" s="138"/>
      <c r="FF61" s="138"/>
      <c r="FG61" s="138"/>
      <c r="FH61" s="138"/>
      <c r="FI61" s="138"/>
      <c r="FJ61" s="138"/>
      <c r="FK61" s="138"/>
      <c r="FL61" s="138"/>
      <c r="FM61" s="138"/>
      <c r="FN61" s="138"/>
      <c r="FO61" s="138"/>
      <c r="FP61" s="138"/>
      <c r="FQ61" s="138"/>
      <c r="FR61" s="138"/>
      <c r="FS61" s="138"/>
      <c r="FT61" s="138"/>
      <c r="FU61" s="138"/>
      <c r="FV61" s="138"/>
      <c r="FW61" s="138"/>
      <c r="FX61" s="138"/>
      <c r="FY61" s="138"/>
      <c r="FZ61" s="138"/>
      <c r="GA61" s="138"/>
      <c r="GB61" s="138"/>
      <c r="GC61" s="138"/>
      <c r="GD61" s="138"/>
      <c r="GE61" s="138"/>
      <c r="GF61" s="138"/>
      <c r="GG61" s="138"/>
      <c r="GH61" s="138"/>
      <c r="GI61" s="138"/>
      <c r="GJ61" s="126"/>
      <c r="GK61" s="126"/>
      <c r="GL61" s="126"/>
      <c r="GM61" s="126"/>
      <c r="GN61" s="126"/>
      <c r="GO61" s="126"/>
      <c r="GP61" s="126"/>
      <c r="GQ61" s="126"/>
      <c r="GR61" s="126"/>
      <c r="GS61" s="126"/>
      <c r="GT61" s="126"/>
      <c r="GU61" s="115"/>
      <c r="GV61" s="115"/>
      <c r="GW61" s="115"/>
      <c r="GX61" s="115"/>
      <c r="GY61" s="115"/>
      <c r="GZ61" s="115"/>
      <c r="HA61" s="115"/>
      <c r="HB61" s="115"/>
      <c r="HC61" s="115"/>
      <c r="HD61" s="115"/>
      <c r="HE61" s="115"/>
      <c r="HF61" s="115"/>
      <c r="HG61" s="115"/>
      <c r="HH61" s="115"/>
      <c r="HI61" s="115"/>
      <c r="HJ61" s="115"/>
      <c r="HK61" s="115"/>
      <c r="HL61" s="115"/>
      <c r="HM61" s="115"/>
      <c r="HN61" s="115"/>
      <c r="HO61" s="115"/>
      <c r="HP61" s="115"/>
      <c r="HQ61" s="115"/>
      <c r="HR61" s="115"/>
      <c r="HS61" s="115"/>
      <c r="HT61" s="115"/>
      <c r="HU61" s="115"/>
      <c r="HV61" s="115"/>
      <c r="HW61" s="115"/>
      <c r="HX61" s="115"/>
      <c r="HY61" s="115"/>
      <c r="HZ61" s="115"/>
      <c r="IA61" s="115"/>
      <c r="IB61" s="115"/>
      <c r="IC61" s="115"/>
      <c r="ID61" s="115"/>
      <c r="IE61" s="115"/>
      <c r="IF61" s="115"/>
      <c r="IG61" s="115"/>
      <c r="IH61" s="115"/>
      <c r="II61" s="115"/>
      <c r="IJ61" s="115"/>
      <c r="IK61" s="115"/>
      <c r="IL61" s="115"/>
      <c r="IM61" s="115"/>
      <c r="IN61" s="115"/>
      <c r="IO61" s="115"/>
      <c r="IP61" s="115"/>
      <c r="IQ61" s="115"/>
      <c r="IR61" s="115"/>
      <c r="IS61" s="115"/>
      <c r="IT61" s="115"/>
      <c r="IU61" s="115"/>
      <c r="IV61" s="115"/>
      <c r="IW61" s="115"/>
      <c r="IX61" s="115"/>
      <c r="IY61" s="115"/>
      <c r="IZ61" s="115"/>
      <c r="JA61" s="115"/>
      <c r="JB61" s="115"/>
      <c r="JC61" s="115"/>
      <c r="JD61" s="115"/>
      <c r="JE61" s="115"/>
      <c r="JF61" s="115"/>
      <c r="JG61" s="115"/>
      <c r="JH61" s="115"/>
      <c r="JI61" s="115"/>
      <c r="JJ61" s="115"/>
      <c r="JK61" s="115"/>
      <c r="JL61" s="115"/>
      <c r="JM61" s="115"/>
      <c r="JN61" s="115"/>
      <c r="JO61" s="115"/>
      <c r="JP61" s="115"/>
      <c r="JQ61" s="115"/>
      <c r="JR61" s="115"/>
      <c r="JS61" s="115"/>
      <c r="JT61" s="115"/>
      <c r="JU61" s="115"/>
      <c r="JV61" s="115"/>
      <c r="JW61" s="115"/>
      <c r="JX61" s="115"/>
      <c r="JY61" s="115"/>
      <c r="JZ61" s="115"/>
      <c r="KA61" s="115"/>
      <c r="KB61" s="115"/>
      <c r="KC61" s="115"/>
      <c r="KD61" s="115"/>
      <c r="KE61" s="115"/>
      <c r="KF61" s="115"/>
      <c r="KG61" s="115"/>
      <c r="KH61" s="115"/>
      <c r="KI61" s="115"/>
      <c r="KJ61" s="115"/>
      <c r="KK61" s="115"/>
      <c r="KL61" s="115"/>
      <c r="KM61" s="115"/>
      <c r="KN61" s="115"/>
      <c r="KO61" s="115"/>
      <c r="KP61" s="115"/>
      <c r="KQ61" s="115"/>
      <c r="KR61" s="115"/>
      <c r="KS61" s="115"/>
      <c r="KT61" s="115"/>
      <c r="KU61" s="115"/>
      <c r="KV61" s="115"/>
      <c r="KW61" s="115"/>
      <c r="KX61" s="115"/>
    </row>
    <row r="62" spans="1:310" ht="18" customHeight="1" x14ac:dyDescent="0.5">
      <c r="A62" s="115"/>
      <c r="B62" s="137"/>
      <c r="C62" s="137"/>
      <c r="D62" s="137"/>
      <c r="E62" s="115"/>
      <c r="F62" s="115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  <c r="CF62" s="115"/>
      <c r="CG62" s="115"/>
      <c r="CH62" s="115"/>
      <c r="CI62" s="115"/>
      <c r="CJ62" s="115"/>
      <c r="CK62" s="115"/>
      <c r="CL62" s="115"/>
      <c r="CM62" s="115"/>
      <c r="CN62" s="115"/>
      <c r="CO62" s="115"/>
      <c r="CP62" s="115"/>
      <c r="CQ62" s="115"/>
      <c r="CR62" s="115"/>
      <c r="CS62" s="115"/>
      <c r="CT62" s="115"/>
      <c r="CU62" s="115"/>
      <c r="CV62" s="115"/>
      <c r="CW62" s="115"/>
      <c r="CX62" s="115"/>
      <c r="CY62" s="115"/>
      <c r="CZ62" s="115"/>
      <c r="DA62" s="115"/>
      <c r="DB62" s="115"/>
      <c r="DC62" s="115"/>
      <c r="DD62" s="115"/>
      <c r="DE62" s="115"/>
      <c r="DF62" s="115"/>
      <c r="DG62" s="115"/>
      <c r="DH62" s="115"/>
      <c r="DI62" s="115"/>
      <c r="DJ62" s="115"/>
      <c r="DK62" s="115"/>
      <c r="DL62" s="115"/>
      <c r="DM62" s="115"/>
      <c r="DN62" s="115"/>
      <c r="DO62" s="115"/>
      <c r="DP62" s="115"/>
      <c r="DQ62" s="115"/>
      <c r="DR62" s="115"/>
      <c r="DS62" s="115"/>
      <c r="DT62" s="115"/>
      <c r="DU62" s="115"/>
      <c r="DV62" s="115"/>
      <c r="DW62" s="115"/>
      <c r="DX62" s="115"/>
      <c r="DY62" s="115"/>
      <c r="DZ62" s="115"/>
      <c r="EA62" s="115"/>
      <c r="EB62" s="115"/>
      <c r="EC62" s="115"/>
      <c r="ED62" s="115"/>
      <c r="EE62" s="115"/>
      <c r="EF62" s="115"/>
      <c r="EG62" s="115"/>
      <c r="EH62" s="115"/>
      <c r="EI62" s="115"/>
      <c r="EJ62" s="115"/>
      <c r="EK62" s="115"/>
      <c r="EL62" s="115"/>
      <c r="EM62" s="115"/>
      <c r="EN62" s="115"/>
      <c r="EO62" s="115"/>
      <c r="EP62" s="115"/>
      <c r="EQ62" s="138"/>
      <c r="ER62" s="138"/>
      <c r="ES62" s="138"/>
      <c r="ET62" s="138"/>
      <c r="EU62" s="138"/>
      <c r="EV62" s="138"/>
      <c r="EW62" s="138"/>
      <c r="EX62" s="138"/>
      <c r="EY62" s="138"/>
      <c r="EZ62" s="138"/>
      <c r="FA62" s="138"/>
      <c r="FB62" s="138"/>
      <c r="FC62" s="138"/>
      <c r="FD62" s="138"/>
      <c r="FE62" s="138"/>
      <c r="FF62" s="138"/>
      <c r="FG62" s="138"/>
      <c r="FH62" s="138"/>
      <c r="FI62" s="138"/>
      <c r="FJ62" s="138"/>
      <c r="FK62" s="138"/>
      <c r="FL62" s="138"/>
      <c r="FM62" s="138"/>
      <c r="FN62" s="138"/>
      <c r="FO62" s="138"/>
      <c r="FP62" s="138"/>
      <c r="FQ62" s="138"/>
      <c r="FR62" s="138"/>
      <c r="FS62" s="138"/>
      <c r="FT62" s="138"/>
      <c r="FU62" s="138"/>
      <c r="FV62" s="138"/>
      <c r="FW62" s="138"/>
      <c r="FX62" s="138"/>
      <c r="FY62" s="138"/>
      <c r="FZ62" s="138"/>
      <c r="GA62" s="138"/>
      <c r="GB62" s="138"/>
      <c r="GC62" s="138"/>
      <c r="GD62" s="138"/>
      <c r="GE62" s="138"/>
      <c r="GF62" s="138"/>
      <c r="GG62" s="138"/>
      <c r="GH62" s="138"/>
      <c r="GI62" s="138"/>
      <c r="GJ62" s="126"/>
      <c r="GK62" s="126"/>
      <c r="GL62" s="126"/>
      <c r="GM62" s="126"/>
      <c r="GN62" s="126"/>
      <c r="GO62" s="126"/>
      <c r="GP62" s="126"/>
      <c r="GQ62" s="126"/>
      <c r="GR62" s="126"/>
      <c r="GS62" s="126"/>
      <c r="GT62" s="126"/>
      <c r="GU62" s="115"/>
      <c r="GV62" s="115"/>
      <c r="GW62" s="115"/>
      <c r="GX62" s="115"/>
      <c r="GY62" s="115"/>
      <c r="GZ62" s="115"/>
      <c r="HA62" s="115"/>
      <c r="HB62" s="115"/>
      <c r="HC62" s="115"/>
      <c r="HD62" s="115"/>
      <c r="HE62" s="115"/>
      <c r="HF62" s="115"/>
      <c r="HG62" s="115"/>
      <c r="HH62" s="115"/>
      <c r="HI62" s="115"/>
      <c r="HJ62" s="115"/>
      <c r="HK62" s="115"/>
      <c r="HL62" s="115"/>
      <c r="HM62" s="115"/>
      <c r="HN62" s="115"/>
      <c r="HO62" s="115"/>
      <c r="HP62" s="115"/>
      <c r="HQ62" s="115"/>
      <c r="HR62" s="115"/>
      <c r="HS62" s="115"/>
      <c r="HT62" s="115"/>
      <c r="HU62" s="115"/>
      <c r="HV62" s="115"/>
      <c r="HW62" s="115"/>
      <c r="HX62" s="115"/>
      <c r="HY62" s="115"/>
      <c r="HZ62" s="115"/>
      <c r="IA62" s="115"/>
      <c r="IB62" s="115"/>
      <c r="IC62" s="115"/>
      <c r="ID62" s="115"/>
      <c r="IE62" s="115"/>
      <c r="IF62" s="115"/>
      <c r="IG62" s="115"/>
      <c r="IH62" s="115"/>
      <c r="II62" s="115"/>
      <c r="IJ62" s="115"/>
      <c r="IK62" s="115"/>
      <c r="IL62" s="115"/>
      <c r="IM62" s="115"/>
      <c r="IN62" s="115"/>
      <c r="IO62" s="115"/>
      <c r="IP62" s="115"/>
      <c r="IQ62" s="115"/>
      <c r="IR62" s="115"/>
      <c r="IS62" s="115"/>
      <c r="IT62" s="115"/>
      <c r="IU62" s="115"/>
      <c r="IV62" s="115"/>
      <c r="IW62" s="115"/>
      <c r="IX62" s="115"/>
      <c r="IY62" s="115"/>
      <c r="IZ62" s="115"/>
      <c r="JA62" s="115"/>
      <c r="JB62" s="115"/>
      <c r="JC62" s="115"/>
      <c r="JD62" s="115"/>
      <c r="JE62" s="115"/>
      <c r="JF62" s="115"/>
      <c r="JG62" s="115"/>
      <c r="JH62" s="115"/>
      <c r="JI62" s="115"/>
      <c r="JJ62" s="115"/>
      <c r="JK62" s="115"/>
      <c r="JL62" s="115"/>
      <c r="JM62" s="115"/>
      <c r="JN62" s="115"/>
      <c r="JO62" s="115"/>
      <c r="JP62" s="115"/>
      <c r="JQ62" s="115"/>
      <c r="JR62" s="115"/>
      <c r="JS62" s="115"/>
      <c r="JT62" s="115"/>
      <c r="JU62" s="115"/>
      <c r="JV62" s="115"/>
      <c r="JW62" s="115"/>
      <c r="JX62" s="115"/>
      <c r="JY62" s="115"/>
      <c r="JZ62" s="115"/>
      <c r="KA62" s="115"/>
      <c r="KB62" s="115"/>
      <c r="KC62" s="115"/>
      <c r="KD62" s="115"/>
      <c r="KE62" s="115"/>
      <c r="KF62" s="115"/>
      <c r="KG62" s="115"/>
      <c r="KH62" s="115"/>
      <c r="KI62" s="115"/>
      <c r="KJ62" s="115"/>
      <c r="KK62" s="115"/>
      <c r="KL62" s="115"/>
      <c r="KM62" s="115"/>
      <c r="KN62" s="115"/>
      <c r="KO62" s="115"/>
      <c r="KP62" s="115"/>
      <c r="KQ62" s="115"/>
      <c r="KR62" s="115"/>
      <c r="KS62" s="115"/>
      <c r="KT62" s="115"/>
    </row>
    <row r="63" spans="1:310" ht="18" customHeight="1" x14ac:dyDescent="0.5"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EQ63" s="136"/>
      <c r="ER63" s="136"/>
      <c r="ES63" s="136"/>
      <c r="ET63" s="136"/>
      <c r="EU63" s="136"/>
      <c r="EV63" s="136"/>
      <c r="EW63" s="136"/>
      <c r="EX63" s="136"/>
      <c r="EY63" s="136"/>
      <c r="EZ63" s="136"/>
      <c r="FA63" s="136"/>
      <c r="FB63" s="136"/>
      <c r="FC63" s="136"/>
      <c r="FD63" s="136"/>
      <c r="FE63" s="136"/>
      <c r="FF63" s="136"/>
      <c r="FG63" s="136"/>
      <c r="FH63" s="136"/>
      <c r="FI63" s="136"/>
      <c r="FJ63" s="136"/>
      <c r="FK63" s="136"/>
      <c r="FL63" s="136"/>
      <c r="FM63" s="136"/>
      <c r="FN63" s="136"/>
      <c r="FO63" s="136"/>
      <c r="FP63" s="136"/>
      <c r="FQ63" s="136"/>
      <c r="FR63" s="136"/>
      <c r="FS63" s="136"/>
      <c r="FT63" s="136"/>
      <c r="FU63" s="136"/>
      <c r="FV63" s="136"/>
      <c r="FW63" s="136"/>
      <c r="FX63" s="136"/>
      <c r="FY63" s="136"/>
      <c r="FZ63" s="136"/>
      <c r="GA63" s="136"/>
      <c r="GB63" s="136"/>
      <c r="GC63" s="136"/>
      <c r="GD63" s="136"/>
      <c r="GE63" s="136"/>
      <c r="GF63" s="136"/>
      <c r="GG63" s="136"/>
      <c r="GH63" s="136"/>
      <c r="GI63" s="136"/>
    </row>
    <row r="64" spans="1:310" ht="18" customHeight="1" x14ac:dyDescent="0.5"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EQ64" s="136"/>
      <c r="ER64" s="136"/>
      <c r="ES64" s="136"/>
      <c r="ET64" s="136"/>
      <c r="EU64" s="136"/>
      <c r="EV64" s="136"/>
      <c r="EW64" s="136"/>
      <c r="EX64" s="136"/>
      <c r="EY64" s="136"/>
      <c r="EZ64" s="136"/>
      <c r="FA64" s="136"/>
      <c r="FB64" s="136"/>
      <c r="FC64" s="136"/>
      <c r="FD64" s="136"/>
      <c r="FE64" s="136"/>
      <c r="FF64" s="136"/>
      <c r="FG64" s="136"/>
      <c r="FH64" s="136"/>
      <c r="FI64" s="136"/>
      <c r="FJ64" s="136"/>
      <c r="FK64" s="136"/>
      <c r="FL64" s="136"/>
      <c r="FM64" s="136"/>
      <c r="FN64" s="136"/>
      <c r="FO64" s="136"/>
      <c r="FP64" s="136"/>
      <c r="FQ64" s="136"/>
      <c r="FR64" s="136"/>
      <c r="FS64" s="136"/>
      <c r="FT64" s="136"/>
      <c r="FU64" s="136"/>
      <c r="FV64" s="136"/>
      <c r="FW64" s="136"/>
      <c r="FX64" s="136"/>
      <c r="FY64" s="136"/>
      <c r="FZ64" s="136"/>
      <c r="GA64" s="136"/>
      <c r="GB64" s="136"/>
      <c r="GC64" s="136"/>
      <c r="GD64" s="136"/>
      <c r="GE64" s="136"/>
      <c r="GF64" s="136"/>
      <c r="GG64" s="136"/>
      <c r="GH64" s="136"/>
      <c r="GI64" s="136"/>
    </row>
    <row r="65" spans="5:202" ht="18" customHeight="1" x14ac:dyDescent="0.5">
      <c r="G65" s="136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EQ65" s="136"/>
      <c r="ER65" s="136"/>
      <c r="ES65" s="136"/>
      <c r="ET65" s="136"/>
      <c r="EU65" s="136"/>
      <c r="EV65" s="136"/>
      <c r="EW65" s="136"/>
      <c r="EX65" s="136"/>
      <c r="EY65" s="136"/>
      <c r="EZ65" s="136"/>
      <c r="FA65" s="136"/>
      <c r="FB65" s="136"/>
      <c r="FC65" s="136"/>
      <c r="FD65" s="136"/>
      <c r="FE65" s="136"/>
      <c r="FF65" s="136"/>
      <c r="FG65" s="136"/>
      <c r="FH65" s="136"/>
      <c r="FI65" s="136"/>
      <c r="FJ65" s="136"/>
      <c r="FK65" s="136"/>
      <c r="FL65" s="136"/>
      <c r="FM65" s="136"/>
      <c r="FN65" s="136"/>
      <c r="FO65" s="136"/>
      <c r="FP65" s="136"/>
      <c r="FQ65" s="136"/>
      <c r="FR65" s="136"/>
      <c r="FS65" s="136"/>
      <c r="FT65" s="136"/>
      <c r="FU65" s="136"/>
      <c r="FV65" s="136"/>
      <c r="FW65" s="136"/>
      <c r="FX65" s="136"/>
      <c r="FY65" s="136"/>
      <c r="FZ65" s="136"/>
      <c r="GA65" s="136"/>
      <c r="GB65" s="136"/>
      <c r="GC65" s="136"/>
      <c r="GD65" s="136"/>
      <c r="GE65" s="136"/>
      <c r="GF65" s="136"/>
      <c r="GG65" s="136"/>
      <c r="GH65" s="136"/>
      <c r="GI65" s="136"/>
    </row>
    <row r="66" spans="5:202" ht="18" customHeight="1" x14ac:dyDescent="0.5"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EQ66" s="136"/>
      <c r="ER66" s="136"/>
      <c r="ES66" s="136"/>
      <c r="ET66" s="136"/>
      <c r="EU66" s="136"/>
      <c r="EV66" s="136"/>
      <c r="EW66" s="136"/>
      <c r="EX66" s="136"/>
      <c r="EY66" s="136"/>
      <c r="EZ66" s="136"/>
      <c r="FA66" s="136"/>
      <c r="FB66" s="136"/>
      <c r="FC66" s="136"/>
      <c r="FD66" s="136"/>
      <c r="FE66" s="136"/>
      <c r="FF66" s="136"/>
      <c r="FG66" s="136"/>
      <c r="FH66" s="136"/>
      <c r="FI66" s="136"/>
      <c r="FJ66" s="136"/>
      <c r="FK66" s="136"/>
      <c r="FL66" s="136"/>
      <c r="FM66" s="136"/>
      <c r="FN66" s="136"/>
      <c r="FO66" s="136"/>
      <c r="FP66" s="136"/>
      <c r="FQ66" s="136"/>
      <c r="FR66" s="136"/>
      <c r="FS66" s="136"/>
      <c r="FT66" s="136"/>
      <c r="FU66" s="136"/>
      <c r="FV66" s="136"/>
      <c r="FW66" s="136"/>
      <c r="FX66" s="136"/>
      <c r="FY66" s="136"/>
      <c r="FZ66" s="136"/>
      <c r="GA66" s="136"/>
      <c r="GB66" s="136"/>
      <c r="GC66" s="136"/>
      <c r="GD66" s="136"/>
      <c r="GE66" s="136"/>
      <c r="GF66" s="136"/>
      <c r="GG66" s="136"/>
      <c r="GH66" s="136"/>
      <c r="GI66" s="136"/>
    </row>
    <row r="67" spans="5:202" ht="18" customHeight="1" x14ac:dyDescent="0.5"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EQ67" s="136"/>
      <c r="ER67" s="136"/>
      <c r="ES67" s="136"/>
      <c r="ET67" s="136"/>
      <c r="EU67" s="136"/>
      <c r="EV67" s="136"/>
      <c r="EW67" s="136"/>
      <c r="EX67" s="136"/>
      <c r="EY67" s="136"/>
      <c r="EZ67" s="136"/>
      <c r="FA67" s="136"/>
      <c r="FB67" s="136"/>
      <c r="FC67" s="136"/>
      <c r="FD67" s="136"/>
      <c r="FE67" s="136"/>
      <c r="FF67" s="136"/>
      <c r="FG67" s="136"/>
      <c r="FH67" s="136"/>
      <c r="FI67" s="136"/>
      <c r="FJ67" s="136"/>
      <c r="FK67" s="136"/>
      <c r="FL67" s="136"/>
      <c r="FM67" s="136"/>
      <c r="FN67" s="136"/>
      <c r="FO67" s="136"/>
      <c r="FP67" s="136"/>
      <c r="FQ67" s="136"/>
      <c r="FR67" s="136"/>
      <c r="FS67" s="136"/>
      <c r="FT67" s="136"/>
      <c r="FU67" s="136"/>
      <c r="FV67" s="136"/>
      <c r="FW67" s="136"/>
      <c r="FX67" s="136"/>
      <c r="FY67" s="136"/>
      <c r="FZ67" s="136"/>
      <c r="GA67" s="136"/>
      <c r="GB67" s="136"/>
      <c r="GC67" s="136"/>
      <c r="GD67" s="136"/>
      <c r="GE67" s="136"/>
      <c r="GF67" s="136"/>
      <c r="GG67" s="136"/>
      <c r="GH67" s="136"/>
      <c r="GI67" s="136"/>
    </row>
    <row r="68" spans="5:202" ht="18" customHeight="1" x14ac:dyDescent="0.5"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EQ68" s="136"/>
      <c r="ER68" s="136"/>
      <c r="ES68" s="136"/>
      <c r="ET68" s="136"/>
      <c r="EU68" s="136"/>
      <c r="EV68" s="136"/>
      <c r="EW68" s="136"/>
      <c r="EX68" s="136"/>
      <c r="EY68" s="136"/>
      <c r="EZ68" s="136"/>
      <c r="FA68" s="136"/>
      <c r="FB68" s="136"/>
      <c r="FC68" s="136"/>
      <c r="FD68" s="136"/>
      <c r="FE68" s="136"/>
      <c r="FF68" s="136"/>
      <c r="FG68" s="136"/>
      <c r="FH68" s="136"/>
      <c r="FI68" s="136"/>
      <c r="FJ68" s="136"/>
      <c r="FK68" s="136"/>
      <c r="FL68" s="136"/>
      <c r="FM68" s="136"/>
      <c r="FN68" s="136"/>
      <c r="FO68" s="136"/>
      <c r="FP68" s="136"/>
      <c r="FQ68" s="136"/>
      <c r="FR68" s="136"/>
      <c r="FS68" s="136"/>
      <c r="FT68" s="136"/>
      <c r="FU68" s="136"/>
      <c r="FV68" s="136"/>
      <c r="FW68" s="136"/>
      <c r="FX68" s="136"/>
      <c r="FY68" s="136"/>
      <c r="FZ68" s="136"/>
      <c r="GA68" s="136"/>
      <c r="GB68" s="136"/>
      <c r="GC68" s="136"/>
      <c r="GD68" s="136"/>
      <c r="GE68" s="136"/>
      <c r="GF68" s="136"/>
      <c r="GG68" s="136"/>
      <c r="GH68" s="136"/>
      <c r="GI68" s="136"/>
    </row>
    <row r="69" spans="5:202" ht="18" customHeight="1" x14ac:dyDescent="0.5"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EQ69" s="136"/>
      <c r="ER69" s="136"/>
      <c r="ES69" s="136"/>
      <c r="ET69" s="136"/>
      <c r="EU69" s="136"/>
      <c r="EV69" s="136"/>
      <c r="EW69" s="136"/>
      <c r="EX69" s="136"/>
      <c r="EY69" s="136"/>
      <c r="EZ69" s="136"/>
      <c r="FA69" s="136"/>
      <c r="FB69" s="136"/>
      <c r="FC69" s="136"/>
      <c r="FD69" s="136"/>
      <c r="FE69" s="136"/>
      <c r="FF69" s="136"/>
      <c r="FG69" s="136"/>
      <c r="FH69" s="136"/>
      <c r="FI69" s="136"/>
      <c r="FJ69" s="136"/>
      <c r="FK69" s="136"/>
      <c r="FL69" s="136"/>
      <c r="FM69" s="136"/>
      <c r="FN69" s="136"/>
      <c r="FO69" s="136"/>
      <c r="FP69" s="136"/>
      <c r="FQ69" s="136"/>
      <c r="FR69" s="136"/>
      <c r="FS69" s="136"/>
      <c r="FT69" s="136"/>
      <c r="FU69" s="136"/>
      <c r="FV69" s="136"/>
      <c r="FW69" s="136"/>
      <c r="FX69" s="136"/>
      <c r="FY69" s="136"/>
      <c r="FZ69" s="136"/>
      <c r="GA69" s="136"/>
      <c r="GB69" s="136"/>
      <c r="GC69" s="136"/>
      <c r="GD69" s="136"/>
      <c r="GE69" s="136"/>
      <c r="GF69" s="136"/>
      <c r="GG69" s="136"/>
      <c r="GH69" s="136"/>
      <c r="GI69" s="136"/>
    </row>
    <row r="70" spans="5:202" ht="18" customHeight="1" x14ac:dyDescent="0.5"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EQ70" s="136"/>
      <c r="ER70" s="136"/>
      <c r="ES70" s="136"/>
      <c r="ET70" s="136"/>
      <c r="EU70" s="136"/>
      <c r="EV70" s="136"/>
      <c r="EW70" s="136"/>
      <c r="EX70" s="136"/>
      <c r="EY70" s="136"/>
      <c r="EZ70" s="136"/>
      <c r="FA70" s="136"/>
      <c r="FB70" s="136"/>
      <c r="FC70" s="136"/>
      <c r="FD70" s="136"/>
      <c r="FE70" s="136"/>
      <c r="FF70" s="136"/>
      <c r="FG70" s="136"/>
      <c r="FH70" s="136"/>
      <c r="FI70" s="136"/>
      <c r="FJ70" s="136"/>
      <c r="FK70" s="136"/>
      <c r="FL70" s="136"/>
      <c r="FM70" s="136"/>
      <c r="FN70" s="136"/>
      <c r="FO70" s="136"/>
      <c r="FP70" s="136"/>
      <c r="FQ70" s="136"/>
      <c r="FR70" s="136"/>
      <c r="FS70" s="136"/>
      <c r="FT70" s="136"/>
      <c r="FU70" s="136"/>
      <c r="FV70" s="136"/>
      <c r="FW70" s="136"/>
      <c r="FX70" s="136"/>
      <c r="FY70" s="136"/>
      <c r="FZ70" s="136"/>
      <c r="GA70" s="136"/>
      <c r="GB70" s="136"/>
      <c r="GC70" s="136"/>
      <c r="GD70" s="136"/>
      <c r="GE70" s="136"/>
      <c r="GF70" s="136"/>
      <c r="GG70" s="136"/>
      <c r="GH70" s="136"/>
      <c r="GI70" s="136"/>
    </row>
    <row r="71" spans="5:202" ht="18" customHeight="1" x14ac:dyDescent="0.5"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EQ71" s="136"/>
      <c r="ER71" s="136"/>
      <c r="ES71" s="136"/>
      <c r="ET71" s="136"/>
      <c r="EU71" s="136"/>
      <c r="EV71" s="136"/>
      <c r="EW71" s="136"/>
      <c r="EX71" s="136"/>
      <c r="EY71" s="136"/>
      <c r="EZ71" s="136"/>
      <c r="FA71" s="136"/>
      <c r="FB71" s="136"/>
      <c r="FC71" s="136"/>
      <c r="FD71" s="136"/>
      <c r="FE71" s="136"/>
      <c r="FF71" s="136"/>
      <c r="FG71" s="136"/>
      <c r="FH71" s="136"/>
      <c r="FI71" s="136"/>
      <c r="FJ71" s="136"/>
      <c r="FK71" s="136"/>
      <c r="FL71" s="136"/>
      <c r="FM71" s="136"/>
      <c r="FN71" s="136"/>
      <c r="FO71" s="136"/>
      <c r="FP71" s="136"/>
      <c r="FQ71" s="136"/>
      <c r="FR71" s="136"/>
      <c r="FS71" s="136"/>
      <c r="FT71" s="136"/>
      <c r="FU71" s="136"/>
      <c r="FV71" s="136"/>
      <c r="FW71" s="136"/>
      <c r="FX71" s="136"/>
      <c r="FY71" s="136"/>
      <c r="FZ71" s="136"/>
      <c r="GA71" s="136"/>
      <c r="GB71" s="136"/>
      <c r="GC71" s="136"/>
      <c r="GD71" s="136"/>
      <c r="GE71" s="136"/>
      <c r="GF71" s="136"/>
      <c r="GG71" s="136"/>
      <c r="GH71" s="136"/>
      <c r="GI71" s="136"/>
    </row>
    <row r="72" spans="5:202" s="134" customFormat="1" ht="18" customHeight="1" x14ac:dyDescent="0.5">
      <c r="E72" s="133"/>
      <c r="F72" s="133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EQ72" s="136"/>
      <c r="ER72" s="136"/>
      <c r="ES72" s="136"/>
      <c r="ET72" s="136"/>
      <c r="EU72" s="136"/>
      <c r="EV72" s="136"/>
      <c r="EW72" s="136"/>
      <c r="EX72" s="136"/>
      <c r="EY72" s="136"/>
      <c r="EZ72" s="136"/>
      <c r="FA72" s="136"/>
      <c r="FB72" s="136"/>
      <c r="FC72" s="136"/>
      <c r="FD72" s="136"/>
      <c r="FE72" s="136"/>
      <c r="FF72" s="136"/>
      <c r="FG72" s="136"/>
      <c r="FH72" s="136"/>
      <c r="FI72" s="136"/>
      <c r="FJ72" s="136"/>
      <c r="FK72" s="136"/>
      <c r="FL72" s="136"/>
      <c r="FM72" s="136"/>
      <c r="FN72" s="136"/>
      <c r="FO72" s="136"/>
      <c r="FP72" s="136"/>
      <c r="FQ72" s="136"/>
      <c r="FR72" s="136"/>
      <c r="FS72" s="136"/>
      <c r="FT72" s="136"/>
      <c r="FU72" s="136"/>
      <c r="FV72" s="136"/>
      <c r="FW72" s="136"/>
      <c r="FX72" s="136"/>
      <c r="FY72" s="136"/>
      <c r="FZ72" s="136"/>
      <c r="GA72" s="136"/>
      <c r="GB72" s="136"/>
      <c r="GC72" s="136"/>
      <c r="GD72" s="136"/>
      <c r="GE72" s="136"/>
      <c r="GF72" s="136"/>
      <c r="GG72" s="136"/>
      <c r="GH72" s="136"/>
      <c r="GI72" s="136"/>
      <c r="GJ72" s="136"/>
      <c r="GK72" s="136"/>
      <c r="GL72" s="136"/>
      <c r="GM72" s="136"/>
      <c r="GN72" s="136"/>
      <c r="GO72" s="136"/>
      <c r="GP72" s="136"/>
      <c r="GQ72" s="136"/>
      <c r="GR72" s="136"/>
      <c r="GS72" s="136"/>
      <c r="GT72" s="136"/>
    </row>
  </sheetData>
  <sheetProtection password="CCE8" sheet="1" objects="1" scenarios="1" selectLockedCells="1"/>
  <mergeCells count="95">
    <mergeCell ref="BD2:BJ2"/>
    <mergeCell ref="G3:M3"/>
    <mergeCell ref="N3:T3"/>
    <mergeCell ref="U3:AA3"/>
    <mergeCell ref="AB3:AH3"/>
    <mergeCell ref="AI3:AO3"/>
    <mergeCell ref="AP3:AV3"/>
    <mergeCell ref="AW3:BC3"/>
    <mergeCell ref="AI2:AO2"/>
    <mergeCell ref="BD3:BJ3"/>
    <mergeCell ref="N2:T2"/>
    <mergeCell ref="U2:AA2"/>
    <mergeCell ref="AB2:AH2"/>
    <mergeCell ref="AP2:AV2"/>
    <mergeCell ref="AW2:BC2"/>
    <mergeCell ref="B2:B6"/>
    <mergeCell ref="D2:D6"/>
    <mergeCell ref="E2:E6"/>
    <mergeCell ref="G2:M2"/>
    <mergeCell ref="C2:C6"/>
    <mergeCell ref="BK2:BQ2"/>
    <mergeCell ref="BK3:BQ3"/>
    <mergeCell ref="BR2:BX2"/>
    <mergeCell ref="BY2:CE2"/>
    <mergeCell ref="CM2:CS2"/>
    <mergeCell ref="CT2:CZ2"/>
    <mergeCell ref="DA2:DG2"/>
    <mergeCell ref="BR3:BX3"/>
    <mergeCell ref="BY3:CE3"/>
    <mergeCell ref="CF3:CL3"/>
    <mergeCell ref="CM3:CS3"/>
    <mergeCell ref="CT3:CZ3"/>
    <mergeCell ref="DA3:DG3"/>
    <mergeCell ref="CF2:CL2"/>
    <mergeCell ref="DH2:DN2"/>
    <mergeCell ref="DO2:DU2"/>
    <mergeCell ref="DV2:EB2"/>
    <mergeCell ref="EC2:EI2"/>
    <mergeCell ref="EJ2:EP2"/>
    <mergeCell ref="DH3:DN3"/>
    <mergeCell ref="DO3:DU3"/>
    <mergeCell ref="DV3:EB3"/>
    <mergeCell ref="EC3:EI3"/>
    <mergeCell ref="EJ3:EP3"/>
    <mergeCell ref="KP2:KS3"/>
    <mergeCell ref="KT2:KT6"/>
    <mergeCell ref="KS4:KS6"/>
    <mergeCell ref="KR4:KR6"/>
    <mergeCell ref="KQ4:KQ6"/>
    <mergeCell ref="KP4:KP6"/>
    <mergeCell ref="KO4:KO6"/>
    <mergeCell ref="EQ2:EW2"/>
    <mergeCell ref="FL2:FR2"/>
    <mergeCell ref="FS2:FY2"/>
    <mergeCell ref="FZ2:GF2"/>
    <mergeCell ref="GG2:GM2"/>
    <mergeCell ref="GN2:GT2"/>
    <mergeCell ref="GU2:HA2"/>
    <mergeCell ref="HB2:HH2"/>
    <mergeCell ref="HI2:HO2"/>
    <mergeCell ref="EX2:FD2"/>
    <mergeCell ref="FE2:FK2"/>
    <mergeCell ref="EQ3:EW3"/>
    <mergeCell ref="EX3:FD3"/>
    <mergeCell ref="FE3:FK3"/>
    <mergeCell ref="JF2:JL2"/>
    <mergeCell ref="FL3:FR3"/>
    <mergeCell ref="FS3:FY3"/>
    <mergeCell ref="FZ3:GF3"/>
    <mergeCell ref="GG3:GM3"/>
    <mergeCell ref="GN3:GT3"/>
    <mergeCell ref="GU3:HA3"/>
    <mergeCell ref="HB3:HH3"/>
    <mergeCell ref="HP2:HV2"/>
    <mergeCell ref="HW2:IC2"/>
    <mergeCell ref="ID2:IJ2"/>
    <mergeCell ref="HI3:HO3"/>
    <mergeCell ref="HP3:HV3"/>
    <mergeCell ref="HW3:IC3"/>
    <mergeCell ref="ID3:IJ3"/>
    <mergeCell ref="IK2:IQ2"/>
    <mergeCell ref="IR2:IX2"/>
    <mergeCell ref="IY2:JE2"/>
    <mergeCell ref="IY3:JE3"/>
    <mergeCell ref="JF3:JL3"/>
    <mergeCell ref="IK3:IQ3"/>
    <mergeCell ref="IR3:IX3"/>
    <mergeCell ref="KH2:KN2"/>
    <mergeCell ref="KA3:KG3"/>
    <mergeCell ref="JM2:JS2"/>
    <mergeCell ref="JT2:JZ2"/>
    <mergeCell ref="KA2:KG2"/>
    <mergeCell ref="JM3:JS3"/>
    <mergeCell ref="JT3:JZ3"/>
    <mergeCell ref="KH3:KN3"/>
  </mergeCells>
  <conditionalFormatting sqref="KS7:KS56">
    <cfRule type="cellIs" dxfId="178" priority="118" operator="lessThan">
      <formula>80</formula>
    </cfRule>
  </conditionalFormatting>
  <conditionalFormatting sqref="G24:KN56 H7:M23 O7:T23 V7:AA23 AC7:AH23 AJ7:AO23 AQ7:AV23 AX7:BC23 BE7:BJ23 BL7:BQ23 BS7:BX23 BZ7:CE23 CG7:CL23 CN7:CS23 CU7:CZ23 DB7:DG23 DI7:DN23 DP7:DU23 DW7:EB23 ED7:KN23">
    <cfRule type="containsText" dxfId="177" priority="115" operator="containsText" text="ล">
      <formula>NOT(ISERROR(SEARCH("ล",G7)))</formula>
    </cfRule>
    <cfRule type="containsText" dxfId="176" priority="116" operator="containsText" text="ข">
      <formula>NOT(ISERROR(SEARCH("ข",G7)))</formula>
    </cfRule>
    <cfRule type="containsText" dxfId="175" priority="117" operator="containsText" text="ป">
      <formula>NOT(ISERROR(SEARCH("ป",G7)))</formula>
    </cfRule>
  </conditionalFormatting>
  <conditionalFormatting sqref="G7:G19">
    <cfRule type="containsText" dxfId="174" priority="112" operator="containsText" text="ล">
      <formula>NOT(ISERROR(SEARCH("ล",G7)))</formula>
    </cfRule>
    <cfRule type="containsText" dxfId="173" priority="113" operator="containsText" text="ข">
      <formula>NOT(ISERROR(SEARCH("ข",G7)))</formula>
    </cfRule>
    <cfRule type="containsText" dxfId="172" priority="114" operator="containsText" text="ป">
      <formula>NOT(ISERROR(SEARCH("ป",G7)))</formula>
    </cfRule>
  </conditionalFormatting>
  <conditionalFormatting sqref="N7:N19">
    <cfRule type="containsText" dxfId="171" priority="109" operator="containsText" text="ล">
      <formula>NOT(ISERROR(SEARCH("ล",N7)))</formula>
    </cfRule>
    <cfRule type="containsText" dxfId="170" priority="110" operator="containsText" text="ข">
      <formula>NOT(ISERROR(SEARCH("ข",N7)))</formula>
    </cfRule>
    <cfRule type="containsText" dxfId="169" priority="111" operator="containsText" text="ป">
      <formula>NOT(ISERROR(SEARCH("ป",N7)))</formula>
    </cfRule>
  </conditionalFormatting>
  <conditionalFormatting sqref="U7:U19">
    <cfRule type="containsText" dxfId="168" priority="106" operator="containsText" text="ล">
      <formula>NOT(ISERROR(SEARCH("ล",U7)))</formula>
    </cfRule>
    <cfRule type="containsText" dxfId="167" priority="107" operator="containsText" text="ข">
      <formula>NOT(ISERROR(SEARCH("ข",U7)))</formula>
    </cfRule>
    <cfRule type="containsText" dxfId="166" priority="108" operator="containsText" text="ป">
      <formula>NOT(ISERROR(SEARCH("ป",U7)))</formula>
    </cfRule>
  </conditionalFormatting>
  <conditionalFormatting sqref="AB7:AB19">
    <cfRule type="containsText" dxfId="165" priority="103" operator="containsText" text="ล">
      <formula>NOT(ISERROR(SEARCH("ล",AB7)))</formula>
    </cfRule>
    <cfRule type="containsText" dxfId="164" priority="104" operator="containsText" text="ข">
      <formula>NOT(ISERROR(SEARCH("ข",AB7)))</formula>
    </cfRule>
    <cfRule type="containsText" dxfId="163" priority="105" operator="containsText" text="ป">
      <formula>NOT(ISERROR(SEARCH("ป",AB7)))</formula>
    </cfRule>
  </conditionalFormatting>
  <conditionalFormatting sqref="AI7:AI19">
    <cfRule type="containsText" dxfId="162" priority="100" operator="containsText" text="ล">
      <formula>NOT(ISERROR(SEARCH("ล",AI7)))</formula>
    </cfRule>
    <cfRule type="containsText" dxfId="161" priority="101" operator="containsText" text="ข">
      <formula>NOT(ISERROR(SEARCH("ข",AI7)))</formula>
    </cfRule>
    <cfRule type="containsText" dxfId="160" priority="102" operator="containsText" text="ป">
      <formula>NOT(ISERROR(SEARCH("ป",AI7)))</formula>
    </cfRule>
  </conditionalFormatting>
  <conditionalFormatting sqref="AP7:AP19">
    <cfRule type="containsText" dxfId="159" priority="97" operator="containsText" text="ล">
      <formula>NOT(ISERROR(SEARCH("ล",AP7)))</formula>
    </cfRule>
    <cfRule type="containsText" dxfId="158" priority="98" operator="containsText" text="ข">
      <formula>NOT(ISERROR(SEARCH("ข",AP7)))</formula>
    </cfRule>
    <cfRule type="containsText" dxfId="157" priority="99" operator="containsText" text="ป">
      <formula>NOT(ISERROR(SEARCH("ป",AP7)))</formula>
    </cfRule>
  </conditionalFormatting>
  <conditionalFormatting sqref="AW7:AW19">
    <cfRule type="containsText" dxfId="156" priority="94" operator="containsText" text="ล">
      <formula>NOT(ISERROR(SEARCH("ล",AW7)))</formula>
    </cfRule>
    <cfRule type="containsText" dxfId="155" priority="95" operator="containsText" text="ข">
      <formula>NOT(ISERROR(SEARCH("ข",AW7)))</formula>
    </cfRule>
    <cfRule type="containsText" dxfId="154" priority="96" operator="containsText" text="ป">
      <formula>NOT(ISERROR(SEARCH("ป",AW7)))</formula>
    </cfRule>
  </conditionalFormatting>
  <conditionalFormatting sqref="BD7:BD19">
    <cfRule type="containsText" dxfId="153" priority="91" operator="containsText" text="ล">
      <formula>NOT(ISERROR(SEARCH("ล",BD7)))</formula>
    </cfRule>
    <cfRule type="containsText" dxfId="152" priority="92" operator="containsText" text="ข">
      <formula>NOT(ISERROR(SEARCH("ข",BD7)))</formula>
    </cfRule>
    <cfRule type="containsText" dxfId="151" priority="93" operator="containsText" text="ป">
      <formula>NOT(ISERROR(SEARCH("ป",BD7)))</formula>
    </cfRule>
  </conditionalFormatting>
  <conditionalFormatting sqref="BK7:BK19">
    <cfRule type="containsText" dxfId="150" priority="88" operator="containsText" text="ล">
      <formula>NOT(ISERROR(SEARCH("ล",BK7)))</formula>
    </cfRule>
    <cfRule type="containsText" dxfId="149" priority="89" operator="containsText" text="ข">
      <formula>NOT(ISERROR(SEARCH("ข",BK7)))</formula>
    </cfRule>
    <cfRule type="containsText" dxfId="148" priority="90" operator="containsText" text="ป">
      <formula>NOT(ISERROR(SEARCH("ป",BK7)))</formula>
    </cfRule>
  </conditionalFormatting>
  <conditionalFormatting sqref="BR7:BR19">
    <cfRule type="containsText" dxfId="147" priority="85" operator="containsText" text="ล">
      <formula>NOT(ISERROR(SEARCH("ล",BR7)))</formula>
    </cfRule>
    <cfRule type="containsText" dxfId="146" priority="86" operator="containsText" text="ข">
      <formula>NOT(ISERROR(SEARCH("ข",BR7)))</formula>
    </cfRule>
    <cfRule type="containsText" dxfId="145" priority="87" operator="containsText" text="ป">
      <formula>NOT(ISERROR(SEARCH("ป",BR7)))</formula>
    </cfRule>
  </conditionalFormatting>
  <conditionalFormatting sqref="BY7:BY19">
    <cfRule type="containsText" dxfId="144" priority="82" operator="containsText" text="ล">
      <formula>NOT(ISERROR(SEARCH("ล",BY7)))</formula>
    </cfRule>
    <cfRule type="containsText" dxfId="143" priority="83" operator="containsText" text="ข">
      <formula>NOT(ISERROR(SEARCH("ข",BY7)))</formula>
    </cfRule>
    <cfRule type="containsText" dxfId="142" priority="84" operator="containsText" text="ป">
      <formula>NOT(ISERROR(SEARCH("ป",BY7)))</formula>
    </cfRule>
  </conditionalFormatting>
  <conditionalFormatting sqref="CF7:CF19">
    <cfRule type="containsText" dxfId="141" priority="79" operator="containsText" text="ล">
      <formula>NOT(ISERROR(SEARCH("ล",CF7)))</formula>
    </cfRule>
    <cfRule type="containsText" dxfId="140" priority="80" operator="containsText" text="ข">
      <formula>NOT(ISERROR(SEARCH("ข",CF7)))</formula>
    </cfRule>
    <cfRule type="containsText" dxfId="139" priority="81" operator="containsText" text="ป">
      <formula>NOT(ISERROR(SEARCH("ป",CF7)))</formula>
    </cfRule>
  </conditionalFormatting>
  <conditionalFormatting sqref="CM7:CM19">
    <cfRule type="containsText" dxfId="138" priority="76" operator="containsText" text="ล">
      <formula>NOT(ISERROR(SEARCH("ล",CM7)))</formula>
    </cfRule>
    <cfRule type="containsText" dxfId="137" priority="77" operator="containsText" text="ข">
      <formula>NOT(ISERROR(SEARCH("ข",CM7)))</formula>
    </cfRule>
    <cfRule type="containsText" dxfId="136" priority="78" operator="containsText" text="ป">
      <formula>NOT(ISERROR(SEARCH("ป",CM7)))</formula>
    </cfRule>
  </conditionalFormatting>
  <conditionalFormatting sqref="CT7:CT19">
    <cfRule type="containsText" dxfId="135" priority="73" operator="containsText" text="ล">
      <formula>NOT(ISERROR(SEARCH("ล",CT7)))</formula>
    </cfRule>
    <cfRule type="containsText" dxfId="134" priority="74" operator="containsText" text="ข">
      <formula>NOT(ISERROR(SEARCH("ข",CT7)))</formula>
    </cfRule>
    <cfRule type="containsText" dxfId="133" priority="75" operator="containsText" text="ป">
      <formula>NOT(ISERROR(SEARCH("ป",CT7)))</formula>
    </cfRule>
  </conditionalFormatting>
  <conditionalFormatting sqref="DA7:DA19">
    <cfRule type="containsText" dxfId="132" priority="70" operator="containsText" text="ล">
      <formula>NOT(ISERROR(SEARCH("ล",DA7)))</formula>
    </cfRule>
    <cfRule type="containsText" dxfId="131" priority="71" operator="containsText" text="ข">
      <formula>NOT(ISERROR(SEARCH("ข",DA7)))</formula>
    </cfRule>
    <cfRule type="containsText" dxfId="130" priority="72" operator="containsText" text="ป">
      <formula>NOT(ISERROR(SEARCH("ป",DA7)))</formula>
    </cfRule>
  </conditionalFormatting>
  <conditionalFormatting sqref="DH7:DH19">
    <cfRule type="containsText" dxfId="129" priority="67" operator="containsText" text="ล">
      <formula>NOT(ISERROR(SEARCH("ล",DH7)))</formula>
    </cfRule>
    <cfRule type="containsText" dxfId="128" priority="68" operator="containsText" text="ข">
      <formula>NOT(ISERROR(SEARCH("ข",DH7)))</formula>
    </cfRule>
    <cfRule type="containsText" dxfId="127" priority="69" operator="containsText" text="ป">
      <formula>NOT(ISERROR(SEARCH("ป",DH7)))</formula>
    </cfRule>
  </conditionalFormatting>
  <conditionalFormatting sqref="DO7:DO19">
    <cfRule type="containsText" dxfId="126" priority="64" operator="containsText" text="ล">
      <formula>NOT(ISERROR(SEARCH("ล",DO7)))</formula>
    </cfRule>
    <cfRule type="containsText" dxfId="125" priority="65" operator="containsText" text="ข">
      <formula>NOT(ISERROR(SEARCH("ข",DO7)))</formula>
    </cfRule>
    <cfRule type="containsText" dxfId="124" priority="66" operator="containsText" text="ป">
      <formula>NOT(ISERROR(SEARCH("ป",DO7)))</formula>
    </cfRule>
  </conditionalFormatting>
  <conditionalFormatting sqref="DV7:DV19">
    <cfRule type="containsText" dxfId="123" priority="61" operator="containsText" text="ล">
      <formula>NOT(ISERROR(SEARCH("ล",DV7)))</formula>
    </cfRule>
    <cfRule type="containsText" dxfId="122" priority="62" operator="containsText" text="ข">
      <formula>NOT(ISERROR(SEARCH("ข",DV7)))</formula>
    </cfRule>
    <cfRule type="containsText" dxfId="121" priority="63" operator="containsText" text="ป">
      <formula>NOT(ISERROR(SEARCH("ป",DV7)))</formula>
    </cfRule>
  </conditionalFormatting>
  <conditionalFormatting sqref="EC7:EC19">
    <cfRule type="containsText" dxfId="120" priority="58" operator="containsText" text="ล">
      <formula>NOT(ISERROR(SEARCH("ล",EC7)))</formula>
    </cfRule>
    <cfRule type="containsText" dxfId="119" priority="59" operator="containsText" text="ข">
      <formula>NOT(ISERROR(SEARCH("ข",EC7)))</formula>
    </cfRule>
    <cfRule type="containsText" dxfId="118" priority="60" operator="containsText" text="ป">
      <formula>NOT(ISERROR(SEARCH("ป",EC7)))</formula>
    </cfRule>
  </conditionalFormatting>
  <conditionalFormatting sqref="G20:G23">
    <cfRule type="containsText" dxfId="117" priority="55" operator="containsText" text="ล">
      <formula>NOT(ISERROR(SEARCH("ล",G20)))</formula>
    </cfRule>
    <cfRule type="containsText" dxfId="116" priority="56" operator="containsText" text="ข">
      <formula>NOT(ISERROR(SEARCH("ข",G20)))</formula>
    </cfRule>
    <cfRule type="containsText" dxfId="115" priority="57" operator="containsText" text="ป">
      <formula>NOT(ISERROR(SEARCH("ป",G20)))</formula>
    </cfRule>
  </conditionalFormatting>
  <conditionalFormatting sqref="N20:N23">
    <cfRule type="containsText" dxfId="114" priority="52" operator="containsText" text="ล">
      <formula>NOT(ISERROR(SEARCH("ล",N20)))</formula>
    </cfRule>
    <cfRule type="containsText" dxfId="113" priority="53" operator="containsText" text="ข">
      <formula>NOT(ISERROR(SEARCH("ข",N20)))</formula>
    </cfRule>
    <cfRule type="containsText" dxfId="112" priority="54" operator="containsText" text="ป">
      <formula>NOT(ISERROR(SEARCH("ป",N20)))</formula>
    </cfRule>
  </conditionalFormatting>
  <conditionalFormatting sqref="U20:U23">
    <cfRule type="containsText" dxfId="111" priority="49" operator="containsText" text="ล">
      <formula>NOT(ISERROR(SEARCH("ล",U20)))</formula>
    </cfRule>
    <cfRule type="containsText" dxfId="110" priority="50" operator="containsText" text="ข">
      <formula>NOT(ISERROR(SEARCH("ข",U20)))</formula>
    </cfRule>
    <cfRule type="containsText" dxfId="109" priority="51" operator="containsText" text="ป">
      <formula>NOT(ISERROR(SEARCH("ป",U20)))</formula>
    </cfRule>
  </conditionalFormatting>
  <conditionalFormatting sqref="AB20:AB23">
    <cfRule type="containsText" dxfId="108" priority="46" operator="containsText" text="ล">
      <formula>NOT(ISERROR(SEARCH("ล",AB20)))</formula>
    </cfRule>
    <cfRule type="containsText" dxfId="107" priority="47" operator="containsText" text="ข">
      <formula>NOT(ISERROR(SEARCH("ข",AB20)))</formula>
    </cfRule>
    <cfRule type="containsText" dxfId="106" priority="48" operator="containsText" text="ป">
      <formula>NOT(ISERROR(SEARCH("ป",AB20)))</formula>
    </cfRule>
  </conditionalFormatting>
  <conditionalFormatting sqref="AI20:AI23">
    <cfRule type="containsText" dxfId="105" priority="43" operator="containsText" text="ล">
      <formula>NOT(ISERROR(SEARCH("ล",AI20)))</formula>
    </cfRule>
    <cfRule type="containsText" dxfId="104" priority="44" operator="containsText" text="ข">
      <formula>NOT(ISERROR(SEARCH("ข",AI20)))</formula>
    </cfRule>
    <cfRule type="containsText" dxfId="103" priority="45" operator="containsText" text="ป">
      <formula>NOT(ISERROR(SEARCH("ป",AI20)))</formula>
    </cfRule>
  </conditionalFormatting>
  <conditionalFormatting sqref="AP20:AP23">
    <cfRule type="containsText" dxfId="102" priority="40" operator="containsText" text="ล">
      <formula>NOT(ISERROR(SEARCH("ล",AP20)))</formula>
    </cfRule>
    <cfRule type="containsText" dxfId="101" priority="41" operator="containsText" text="ข">
      <formula>NOT(ISERROR(SEARCH("ข",AP20)))</formula>
    </cfRule>
    <cfRule type="containsText" dxfId="100" priority="42" operator="containsText" text="ป">
      <formula>NOT(ISERROR(SEARCH("ป",AP20)))</formula>
    </cfRule>
  </conditionalFormatting>
  <conditionalFormatting sqref="AW20:AW23">
    <cfRule type="containsText" dxfId="99" priority="37" operator="containsText" text="ล">
      <formula>NOT(ISERROR(SEARCH("ล",AW20)))</formula>
    </cfRule>
    <cfRule type="containsText" dxfId="98" priority="38" operator="containsText" text="ข">
      <formula>NOT(ISERROR(SEARCH("ข",AW20)))</formula>
    </cfRule>
    <cfRule type="containsText" dxfId="97" priority="39" operator="containsText" text="ป">
      <formula>NOT(ISERROR(SEARCH("ป",AW20)))</formula>
    </cfRule>
  </conditionalFormatting>
  <conditionalFormatting sqref="BD20:BD23">
    <cfRule type="containsText" dxfId="96" priority="34" operator="containsText" text="ล">
      <formula>NOT(ISERROR(SEARCH("ล",BD20)))</formula>
    </cfRule>
    <cfRule type="containsText" dxfId="95" priority="35" operator="containsText" text="ข">
      <formula>NOT(ISERROR(SEARCH("ข",BD20)))</formula>
    </cfRule>
    <cfRule type="containsText" dxfId="94" priority="36" operator="containsText" text="ป">
      <formula>NOT(ISERROR(SEARCH("ป",BD20)))</formula>
    </cfRule>
  </conditionalFormatting>
  <conditionalFormatting sqref="BK20:BK23">
    <cfRule type="containsText" dxfId="93" priority="31" operator="containsText" text="ล">
      <formula>NOT(ISERROR(SEARCH("ล",BK20)))</formula>
    </cfRule>
    <cfRule type="containsText" dxfId="92" priority="32" operator="containsText" text="ข">
      <formula>NOT(ISERROR(SEARCH("ข",BK20)))</formula>
    </cfRule>
    <cfRule type="containsText" dxfId="91" priority="33" operator="containsText" text="ป">
      <formula>NOT(ISERROR(SEARCH("ป",BK20)))</formula>
    </cfRule>
  </conditionalFormatting>
  <conditionalFormatting sqref="BR20:BR23">
    <cfRule type="containsText" dxfId="90" priority="28" operator="containsText" text="ล">
      <formula>NOT(ISERROR(SEARCH("ล",BR20)))</formula>
    </cfRule>
    <cfRule type="containsText" dxfId="89" priority="29" operator="containsText" text="ข">
      <formula>NOT(ISERROR(SEARCH("ข",BR20)))</formula>
    </cfRule>
    <cfRule type="containsText" dxfId="88" priority="30" operator="containsText" text="ป">
      <formula>NOT(ISERROR(SEARCH("ป",BR20)))</formula>
    </cfRule>
  </conditionalFormatting>
  <conditionalFormatting sqref="BY20:BY23">
    <cfRule type="containsText" dxfId="87" priority="25" operator="containsText" text="ล">
      <formula>NOT(ISERROR(SEARCH("ล",BY20)))</formula>
    </cfRule>
    <cfRule type="containsText" dxfId="86" priority="26" operator="containsText" text="ข">
      <formula>NOT(ISERROR(SEARCH("ข",BY20)))</formula>
    </cfRule>
    <cfRule type="containsText" dxfId="85" priority="27" operator="containsText" text="ป">
      <formula>NOT(ISERROR(SEARCH("ป",BY20)))</formula>
    </cfRule>
  </conditionalFormatting>
  <conditionalFormatting sqref="CF20:CF23">
    <cfRule type="containsText" dxfId="84" priority="22" operator="containsText" text="ล">
      <formula>NOT(ISERROR(SEARCH("ล",CF20)))</formula>
    </cfRule>
    <cfRule type="containsText" dxfId="83" priority="23" operator="containsText" text="ข">
      <formula>NOT(ISERROR(SEARCH("ข",CF20)))</formula>
    </cfRule>
    <cfRule type="containsText" dxfId="82" priority="24" operator="containsText" text="ป">
      <formula>NOT(ISERROR(SEARCH("ป",CF20)))</formula>
    </cfRule>
  </conditionalFormatting>
  <conditionalFormatting sqref="CM20:CM23">
    <cfRule type="containsText" dxfId="81" priority="19" operator="containsText" text="ล">
      <formula>NOT(ISERROR(SEARCH("ล",CM20)))</formula>
    </cfRule>
    <cfRule type="containsText" dxfId="80" priority="20" operator="containsText" text="ข">
      <formula>NOT(ISERROR(SEARCH("ข",CM20)))</formula>
    </cfRule>
    <cfRule type="containsText" dxfId="79" priority="21" operator="containsText" text="ป">
      <formula>NOT(ISERROR(SEARCH("ป",CM20)))</formula>
    </cfRule>
  </conditionalFormatting>
  <conditionalFormatting sqref="CT20:CT23">
    <cfRule type="containsText" dxfId="78" priority="16" operator="containsText" text="ล">
      <formula>NOT(ISERROR(SEARCH("ล",CT20)))</formula>
    </cfRule>
    <cfRule type="containsText" dxfId="77" priority="17" operator="containsText" text="ข">
      <formula>NOT(ISERROR(SEARCH("ข",CT20)))</formula>
    </cfRule>
    <cfRule type="containsText" dxfId="76" priority="18" operator="containsText" text="ป">
      <formula>NOT(ISERROR(SEARCH("ป",CT20)))</formula>
    </cfRule>
  </conditionalFormatting>
  <conditionalFormatting sqref="DA20:DA23">
    <cfRule type="containsText" dxfId="75" priority="13" operator="containsText" text="ล">
      <formula>NOT(ISERROR(SEARCH("ล",DA20)))</formula>
    </cfRule>
    <cfRule type="containsText" dxfId="74" priority="14" operator="containsText" text="ข">
      <formula>NOT(ISERROR(SEARCH("ข",DA20)))</formula>
    </cfRule>
    <cfRule type="containsText" dxfId="73" priority="15" operator="containsText" text="ป">
      <formula>NOT(ISERROR(SEARCH("ป",DA20)))</formula>
    </cfRule>
  </conditionalFormatting>
  <conditionalFormatting sqref="DH20:DH23">
    <cfRule type="containsText" dxfId="72" priority="10" operator="containsText" text="ล">
      <formula>NOT(ISERROR(SEARCH("ล",DH20)))</formula>
    </cfRule>
    <cfRule type="containsText" dxfId="71" priority="11" operator="containsText" text="ข">
      <formula>NOT(ISERROR(SEARCH("ข",DH20)))</formula>
    </cfRule>
    <cfRule type="containsText" dxfId="70" priority="12" operator="containsText" text="ป">
      <formula>NOT(ISERROR(SEARCH("ป",DH20)))</formula>
    </cfRule>
  </conditionalFormatting>
  <conditionalFormatting sqref="DO20:DO23">
    <cfRule type="containsText" dxfId="69" priority="7" operator="containsText" text="ล">
      <formula>NOT(ISERROR(SEARCH("ล",DO20)))</formula>
    </cfRule>
    <cfRule type="containsText" dxfId="68" priority="8" operator="containsText" text="ข">
      <formula>NOT(ISERROR(SEARCH("ข",DO20)))</formula>
    </cfRule>
    <cfRule type="containsText" dxfId="67" priority="9" operator="containsText" text="ป">
      <formula>NOT(ISERROR(SEARCH("ป",DO20)))</formula>
    </cfRule>
  </conditionalFormatting>
  <conditionalFormatting sqref="DV20:DV23">
    <cfRule type="containsText" dxfId="66" priority="4" operator="containsText" text="ล">
      <formula>NOT(ISERROR(SEARCH("ล",DV20)))</formula>
    </cfRule>
    <cfRule type="containsText" dxfId="65" priority="5" operator="containsText" text="ข">
      <formula>NOT(ISERROR(SEARCH("ข",DV20)))</formula>
    </cfRule>
    <cfRule type="containsText" dxfId="64" priority="6" operator="containsText" text="ป">
      <formula>NOT(ISERROR(SEARCH("ป",DV20)))</formula>
    </cfRule>
  </conditionalFormatting>
  <conditionalFormatting sqref="EC20:EC23">
    <cfRule type="containsText" dxfId="63" priority="1" operator="containsText" text="ล">
      <formula>NOT(ISERROR(SEARCH("ล",EC20)))</formula>
    </cfRule>
    <cfRule type="containsText" dxfId="62" priority="2" operator="containsText" text="ข">
      <formula>NOT(ISERROR(SEARCH("ข",EC20)))</formula>
    </cfRule>
    <cfRule type="containsText" dxfId="61" priority="3" operator="containsText" text="ป">
      <formula>NOT(ISERROR(SEARCH("ป",EC20)))</formula>
    </cfRule>
  </conditionalFormatting>
  <dataValidations xWindow="398" yWindow="353" count="2">
    <dataValidation type="list" allowBlank="1" showInputMessage="1" showErrorMessage="1" promptTitle="เดือน" sqref="G3:KN3">
      <formula1>month</formula1>
    </dataValidation>
    <dataValidation type="list" allowBlank="1" showInputMessage="1" showErrorMessage="1" promptTitle="เช็คเวลาเรียน" sqref="G7:KN56">
      <formula1>list</formula1>
    </dataValidation>
  </dataValidations>
  <pageMargins left="0.55118110236220474" right="0.11811023622047245" top="0.39370078740157483" bottom="0.19685039370078741" header="0.23622047244094491" footer="0.11811023622047245"/>
  <pageSetup paperSize="9" scale="95" orientation="portrait" blackAndWhite="1" r:id="rId1"/>
  <headerFooter alignWithMargins="0"/>
  <colBreaks count="7" manualBreakCount="7">
    <brk id="27" min="1" max="55" man="1"/>
    <brk id="69" min="1" max="55" man="1"/>
    <brk id="111" min="1" max="55" man="1"/>
    <brk id="153" min="1" max="55" man="1"/>
    <brk id="195" min="1" max="55" man="1"/>
    <brk id="237" min="1" max="55" man="1"/>
    <brk id="279" min="1" max="5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D9" sqref="D9:D12"/>
    </sheetView>
  </sheetViews>
  <sheetFormatPr defaultRowHeight="21.75" x14ac:dyDescent="0.5"/>
  <cols>
    <col min="1" max="1" width="9.140625" style="43"/>
    <col min="2" max="2" width="33.28515625" style="43" customWidth="1"/>
    <col min="3" max="3" width="9.140625" style="43"/>
    <col min="4" max="4" width="30.85546875" style="43" customWidth="1"/>
    <col min="5" max="5" width="22.7109375" style="43" customWidth="1"/>
    <col min="6" max="6" width="11.140625" style="43" customWidth="1"/>
    <col min="7" max="7" width="4.7109375" style="43" customWidth="1"/>
    <col min="8" max="8" width="9.140625" style="43"/>
    <col min="9" max="9" width="17.85546875" style="43" customWidth="1"/>
    <col min="10" max="10" width="11.5703125" style="43" customWidth="1"/>
    <col min="11" max="11" width="21.85546875" style="43" customWidth="1"/>
    <col min="12" max="15" width="9.140625" style="43"/>
    <col min="16" max="16" width="25" style="43" customWidth="1"/>
    <col min="17" max="16384" width="9.140625" style="43"/>
  </cols>
  <sheetData>
    <row r="1" spans="1:16" x14ac:dyDescent="0.5">
      <c r="A1" s="43" t="s">
        <v>29</v>
      </c>
      <c r="C1" s="44" t="s">
        <v>41</v>
      </c>
      <c r="D1" s="45" t="s">
        <v>85</v>
      </c>
      <c r="E1" s="45" t="s">
        <v>96</v>
      </c>
      <c r="F1" s="45" t="s">
        <v>97</v>
      </c>
      <c r="G1" s="43">
        <v>1</v>
      </c>
      <c r="I1" s="45" t="s">
        <v>109</v>
      </c>
      <c r="J1" s="45" t="s">
        <v>79</v>
      </c>
      <c r="K1" s="45" t="s">
        <v>576</v>
      </c>
      <c r="N1" s="43">
        <v>5</v>
      </c>
      <c r="P1" s="45" t="s">
        <v>629</v>
      </c>
    </row>
    <row r="2" spans="1:16" x14ac:dyDescent="0.5">
      <c r="A2" s="43" t="s">
        <v>598</v>
      </c>
      <c r="B2" s="43" t="s">
        <v>81</v>
      </c>
      <c r="C2" s="43" t="s">
        <v>42</v>
      </c>
      <c r="D2" s="45" t="s">
        <v>86</v>
      </c>
      <c r="E2" s="45"/>
      <c r="F2" s="45" t="s">
        <v>98</v>
      </c>
      <c r="G2" s="43">
        <v>2</v>
      </c>
      <c r="H2" s="43">
        <v>2554</v>
      </c>
      <c r="I2" s="45" t="s">
        <v>110</v>
      </c>
      <c r="J2" s="45" t="s">
        <v>80</v>
      </c>
      <c r="K2" s="43" t="s">
        <v>577</v>
      </c>
      <c r="L2" s="43">
        <v>0</v>
      </c>
      <c r="M2" s="43">
        <v>10</v>
      </c>
      <c r="N2" s="43">
        <v>10</v>
      </c>
      <c r="O2" s="440" t="s">
        <v>614</v>
      </c>
      <c r="P2" s="45" t="s">
        <v>630</v>
      </c>
    </row>
    <row r="3" spans="1:16" x14ac:dyDescent="0.5">
      <c r="A3" s="43" t="s">
        <v>30</v>
      </c>
      <c r="B3" s="45" t="s">
        <v>286</v>
      </c>
      <c r="C3" s="43" t="s">
        <v>43</v>
      </c>
      <c r="D3" s="45" t="s">
        <v>87</v>
      </c>
      <c r="E3" s="45"/>
      <c r="F3" s="45" t="s">
        <v>99</v>
      </c>
      <c r="G3" s="43">
        <v>3</v>
      </c>
      <c r="H3" s="43">
        <v>2555</v>
      </c>
      <c r="I3" s="45" t="s">
        <v>111</v>
      </c>
      <c r="K3" s="43" t="s">
        <v>578</v>
      </c>
      <c r="L3" s="45">
        <v>1</v>
      </c>
      <c r="M3" s="43">
        <v>20</v>
      </c>
      <c r="N3" s="43">
        <v>15</v>
      </c>
    </row>
    <row r="4" spans="1:16" x14ac:dyDescent="0.5">
      <c r="A4" s="43" t="s">
        <v>599</v>
      </c>
      <c r="B4" s="45" t="s">
        <v>124</v>
      </c>
      <c r="C4" s="45" t="s">
        <v>44</v>
      </c>
      <c r="D4" s="45" t="s">
        <v>88</v>
      </c>
      <c r="F4" s="45" t="s">
        <v>100</v>
      </c>
      <c r="G4" s="43">
        <v>4</v>
      </c>
      <c r="H4" s="43">
        <v>2556</v>
      </c>
      <c r="I4" s="45" t="s">
        <v>112</v>
      </c>
      <c r="K4" s="43" t="s">
        <v>579</v>
      </c>
      <c r="L4" s="43">
        <v>2</v>
      </c>
      <c r="M4" s="43">
        <v>30</v>
      </c>
      <c r="N4" s="43">
        <v>20</v>
      </c>
    </row>
    <row r="5" spans="1:16" x14ac:dyDescent="0.5">
      <c r="A5" s="43" t="s">
        <v>31</v>
      </c>
      <c r="B5" s="45" t="s">
        <v>82</v>
      </c>
      <c r="C5" s="208" t="s">
        <v>435</v>
      </c>
      <c r="D5" s="45" t="s">
        <v>89</v>
      </c>
      <c r="F5" s="45" t="s">
        <v>101</v>
      </c>
      <c r="G5" s="43">
        <v>5</v>
      </c>
      <c r="H5" s="43">
        <v>2557</v>
      </c>
      <c r="I5" s="45" t="s">
        <v>113</v>
      </c>
      <c r="K5" s="43" t="s">
        <v>580</v>
      </c>
      <c r="L5" s="45" t="s">
        <v>298</v>
      </c>
      <c r="M5" s="43">
        <v>40</v>
      </c>
      <c r="N5" s="43">
        <v>25</v>
      </c>
    </row>
    <row r="6" spans="1:16" x14ac:dyDescent="0.5">
      <c r="A6" s="43" t="s">
        <v>600</v>
      </c>
      <c r="B6" s="45" t="s">
        <v>83</v>
      </c>
      <c r="D6" s="45" t="s">
        <v>90</v>
      </c>
      <c r="F6" s="45" t="s">
        <v>102</v>
      </c>
      <c r="G6" s="43">
        <v>6</v>
      </c>
      <c r="H6" s="43">
        <v>2558</v>
      </c>
      <c r="I6" s="45" t="s">
        <v>114</v>
      </c>
      <c r="K6" s="43" t="s">
        <v>286</v>
      </c>
      <c r="M6" s="43">
        <v>50</v>
      </c>
      <c r="N6" s="43">
        <v>30</v>
      </c>
    </row>
    <row r="7" spans="1:16" x14ac:dyDescent="0.5">
      <c r="A7" s="43" t="s">
        <v>32</v>
      </c>
      <c r="B7" s="45" t="s">
        <v>84</v>
      </c>
      <c r="D7" s="45" t="s">
        <v>91</v>
      </c>
      <c r="F7" s="45" t="s">
        <v>103</v>
      </c>
      <c r="G7" s="43">
        <v>7</v>
      </c>
      <c r="H7" s="43">
        <v>2559</v>
      </c>
      <c r="I7" s="45"/>
      <c r="K7" s="43" t="s">
        <v>82</v>
      </c>
      <c r="M7" s="43">
        <v>60</v>
      </c>
      <c r="N7" s="43">
        <v>35</v>
      </c>
    </row>
    <row r="8" spans="1:16" x14ac:dyDescent="0.5">
      <c r="A8" s="43" t="s">
        <v>601</v>
      </c>
      <c r="D8" s="45" t="s">
        <v>92</v>
      </c>
      <c r="F8" s="45" t="s">
        <v>104</v>
      </c>
      <c r="G8" s="43">
        <v>8</v>
      </c>
      <c r="H8" s="43">
        <v>2560</v>
      </c>
      <c r="I8" s="45"/>
      <c r="M8" s="43">
        <v>70</v>
      </c>
      <c r="N8" s="43">
        <v>40</v>
      </c>
    </row>
    <row r="9" spans="1:16" x14ac:dyDescent="0.5">
      <c r="A9" s="43" t="s">
        <v>33</v>
      </c>
      <c r="D9" s="43" t="s">
        <v>521</v>
      </c>
      <c r="F9" s="45" t="s">
        <v>105</v>
      </c>
      <c r="G9" s="43">
        <v>9</v>
      </c>
      <c r="H9" s="43">
        <v>2561</v>
      </c>
      <c r="I9" s="45"/>
      <c r="K9" s="45" t="s">
        <v>581</v>
      </c>
      <c r="M9" s="43">
        <v>80</v>
      </c>
      <c r="N9" s="43">
        <v>45</v>
      </c>
    </row>
    <row r="10" spans="1:16" x14ac:dyDescent="0.5">
      <c r="A10" s="43" t="s">
        <v>602</v>
      </c>
      <c r="D10" s="45" t="s">
        <v>93</v>
      </c>
      <c r="F10" s="45" t="s">
        <v>106</v>
      </c>
      <c r="G10" s="43">
        <v>10</v>
      </c>
      <c r="H10" s="43">
        <v>2562</v>
      </c>
      <c r="I10" s="45"/>
      <c r="K10" s="45" t="s">
        <v>594</v>
      </c>
      <c r="M10" s="43">
        <v>90</v>
      </c>
      <c r="N10" s="43">
        <v>50</v>
      </c>
    </row>
    <row r="11" spans="1:16" x14ac:dyDescent="0.5">
      <c r="A11" s="43" t="s">
        <v>34</v>
      </c>
      <c r="D11" s="45" t="s">
        <v>94</v>
      </c>
      <c r="F11" s="45" t="s">
        <v>107</v>
      </c>
      <c r="G11" s="43">
        <v>11</v>
      </c>
      <c r="H11" s="43">
        <v>2563</v>
      </c>
      <c r="K11" s="43" t="s">
        <v>582</v>
      </c>
      <c r="M11" s="43">
        <v>100</v>
      </c>
      <c r="N11" s="43">
        <v>55</v>
      </c>
    </row>
    <row r="12" spans="1:16" x14ac:dyDescent="0.5">
      <c r="A12" s="43" t="s">
        <v>603</v>
      </c>
      <c r="D12" s="45" t="s">
        <v>121</v>
      </c>
      <c r="F12" s="45" t="s">
        <v>108</v>
      </c>
      <c r="G12" s="43">
        <v>12</v>
      </c>
      <c r="H12" s="43">
        <v>2564</v>
      </c>
      <c r="N12" s="43">
        <v>60</v>
      </c>
    </row>
    <row r="13" spans="1:16" x14ac:dyDescent="0.5">
      <c r="A13" s="43" t="s">
        <v>35</v>
      </c>
      <c r="G13" s="43">
        <v>13</v>
      </c>
      <c r="H13" s="43">
        <v>2565</v>
      </c>
      <c r="K13" s="45" t="s">
        <v>595</v>
      </c>
      <c r="N13" s="43">
        <v>65</v>
      </c>
    </row>
    <row r="14" spans="1:16" x14ac:dyDescent="0.5">
      <c r="A14" s="43" t="s">
        <v>604</v>
      </c>
      <c r="G14" s="43">
        <v>14</v>
      </c>
      <c r="H14" s="43">
        <v>2566</v>
      </c>
      <c r="N14" s="43">
        <v>70</v>
      </c>
    </row>
    <row r="15" spans="1:16" x14ac:dyDescent="0.5">
      <c r="A15" s="43" t="s">
        <v>36</v>
      </c>
      <c r="G15" s="43">
        <v>15</v>
      </c>
      <c r="H15" s="43">
        <v>2567</v>
      </c>
      <c r="N15" s="43">
        <v>75</v>
      </c>
    </row>
    <row r="16" spans="1:16" x14ac:dyDescent="0.5">
      <c r="A16" s="43" t="s">
        <v>605</v>
      </c>
      <c r="G16" s="43">
        <v>16</v>
      </c>
      <c r="H16" s="43">
        <v>2568</v>
      </c>
      <c r="N16" s="43">
        <v>80</v>
      </c>
    </row>
    <row r="17" spans="1:14" x14ac:dyDescent="0.5">
      <c r="A17" s="43" t="s">
        <v>37</v>
      </c>
      <c r="G17" s="43">
        <v>17</v>
      </c>
      <c r="H17" s="43">
        <v>2569</v>
      </c>
      <c r="N17" s="43">
        <v>85</v>
      </c>
    </row>
    <row r="18" spans="1:14" x14ac:dyDescent="0.5">
      <c r="A18" s="43" t="s">
        <v>606</v>
      </c>
      <c r="G18" s="43">
        <v>18</v>
      </c>
      <c r="H18" s="43">
        <v>2570</v>
      </c>
      <c r="N18" s="43">
        <v>90</v>
      </c>
    </row>
    <row r="19" spans="1:14" x14ac:dyDescent="0.5">
      <c r="A19" s="43" t="s">
        <v>38</v>
      </c>
      <c r="G19" s="43">
        <v>19</v>
      </c>
      <c r="H19" s="43">
        <v>2571</v>
      </c>
    </row>
    <row r="20" spans="1:14" x14ac:dyDescent="0.5">
      <c r="A20" s="43" t="s">
        <v>607</v>
      </c>
      <c r="G20" s="43">
        <v>20</v>
      </c>
    </row>
    <row r="21" spans="1:14" x14ac:dyDescent="0.5">
      <c r="A21" s="43" t="s">
        <v>39</v>
      </c>
      <c r="G21" s="43">
        <v>21</v>
      </c>
    </row>
    <row r="22" spans="1:14" x14ac:dyDescent="0.5">
      <c r="A22" s="43" t="s">
        <v>608</v>
      </c>
      <c r="G22" s="43">
        <v>22</v>
      </c>
    </row>
    <row r="23" spans="1:14" x14ac:dyDescent="0.5">
      <c r="A23" s="43" t="s">
        <v>40</v>
      </c>
      <c r="G23" s="43">
        <v>23</v>
      </c>
    </row>
    <row r="24" spans="1:14" x14ac:dyDescent="0.5">
      <c r="A24" s="43" t="s">
        <v>609</v>
      </c>
      <c r="G24" s="43">
        <v>24</v>
      </c>
    </row>
    <row r="25" spans="1:14" x14ac:dyDescent="0.5">
      <c r="G25" s="43">
        <v>25</v>
      </c>
    </row>
    <row r="26" spans="1:14" x14ac:dyDescent="0.5">
      <c r="G26" s="43">
        <v>26</v>
      </c>
    </row>
    <row r="27" spans="1:14" x14ac:dyDescent="0.5">
      <c r="G27" s="43">
        <v>27</v>
      </c>
    </row>
    <row r="28" spans="1:14" x14ac:dyDescent="0.5">
      <c r="G28" s="43">
        <v>28</v>
      </c>
    </row>
    <row r="29" spans="1:14" x14ac:dyDescent="0.5">
      <c r="G29" s="43">
        <v>29</v>
      </c>
    </row>
    <row r="30" spans="1:14" x14ac:dyDescent="0.5">
      <c r="G30" s="43">
        <v>30</v>
      </c>
    </row>
    <row r="31" spans="1:14" x14ac:dyDescent="0.5">
      <c r="G31" s="43">
        <v>31</v>
      </c>
    </row>
  </sheetData>
  <sheetProtection password="CC5E" sheet="1" objects="1" scenarios="1" select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G71"/>
  <sheetViews>
    <sheetView showGridLines="0" showRowColHeaders="0" zoomScaleNormal="100" workbookViewId="0">
      <pane xSplit="5" ySplit="5" topLeftCell="AJ15" activePane="bottomRight" state="frozen"/>
      <selection activeCell="B1" sqref="B1"/>
      <selection pane="topRight" activeCell="B1" sqref="B1"/>
      <selection pane="bottomLeft" activeCell="B1" sqref="B1"/>
      <selection pane="bottomRight" activeCell="AT6" sqref="AT6:AT23"/>
    </sheetView>
  </sheetViews>
  <sheetFormatPr defaultRowHeight="18" customHeight="1" x14ac:dyDescent="0.5"/>
  <cols>
    <col min="1" max="1" width="8.5703125" style="1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24" width="3.7109375" style="1" customWidth="1"/>
    <col min="25" max="26" width="3.42578125" style="1" customWidth="1"/>
    <col min="27" max="43" width="3.7109375" style="1" customWidth="1"/>
    <col min="44" max="44" width="6.42578125" style="4" customWidth="1"/>
    <col min="45" max="45" width="7.28515625" style="3" customWidth="1"/>
    <col min="46" max="50" width="4.7109375" style="1" customWidth="1"/>
    <col min="51" max="51" width="7.140625" style="2" customWidth="1"/>
    <col min="52" max="52" width="8.7109375" style="2" customWidth="1"/>
    <col min="53" max="53" width="11.42578125" style="2" customWidth="1"/>
    <col min="54" max="54" width="11.85546875" style="1" customWidth="1"/>
    <col min="55" max="55" width="11" style="1" customWidth="1"/>
    <col min="56" max="56" width="1.85546875" style="1" customWidth="1"/>
    <col min="57" max="16384" width="9.140625" style="1"/>
  </cols>
  <sheetData>
    <row r="1" spans="1:59" ht="45.75" customHeight="1" x14ac:dyDescent="0.5">
      <c r="A1" s="115"/>
      <c r="B1" s="137"/>
      <c r="C1" s="137"/>
      <c r="D1" s="115"/>
      <c r="E1" s="115"/>
      <c r="F1" s="187" t="s">
        <v>378</v>
      </c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37"/>
      <c r="AS1" s="170"/>
      <c r="AT1" s="115"/>
      <c r="AU1" s="115"/>
      <c r="AV1" s="115"/>
      <c r="AW1" s="115"/>
      <c r="AX1" s="115"/>
      <c r="AY1" s="171"/>
      <c r="AZ1" s="171"/>
      <c r="BA1" s="171"/>
      <c r="BB1" s="115"/>
      <c r="BC1" s="115"/>
      <c r="BD1" s="115"/>
      <c r="BE1" s="115"/>
      <c r="BF1" s="115"/>
      <c r="BG1" s="115"/>
    </row>
    <row r="2" spans="1:59" ht="18" customHeight="1" thickBot="1" x14ac:dyDescent="0.55000000000000004">
      <c r="A2" s="115"/>
      <c r="B2" s="635" t="s">
        <v>0</v>
      </c>
      <c r="C2" s="635" t="s">
        <v>1</v>
      </c>
      <c r="D2" s="637" t="s">
        <v>2</v>
      </c>
      <c r="E2" s="377"/>
      <c r="F2" s="643" t="str">
        <f>"การวัดผลกลางปี รายวิชา "&amp;Home!C11&amp;" "&amp;Home!C12</f>
        <v>การวัดผลกลางปี รายวิชา คอมพิวเตอร์ ง 11102</v>
      </c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  <c r="W2" s="644"/>
      <c r="X2" s="644"/>
      <c r="Y2" s="644"/>
      <c r="Z2" s="645"/>
      <c r="AA2" s="643" t="str">
        <f>F2</f>
        <v>การวัดผลกลางปี รายวิชา คอมพิวเตอร์ ง 11102</v>
      </c>
      <c r="AB2" s="644"/>
      <c r="AC2" s="644"/>
      <c r="AD2" s="644"/>
      <c r="AE2" s="644"/>
      <c r="AF2" s="644"/>
      <c r="AG2" s="644"/>
      <c r="AH2" s="644"/>
      <c r="AI2" s="644"/>
      <c r="AJ2" s="644"/>
      <c r="AK2" s="644"/>
      <c r="AL2" s="644"/>
      <c r="AM2" s="644"/>
      <c r="AN2" s="644"/>
      <c r="AO2" s="644"/>
      <c r="AP2" s="644"/>
      <c r="AQ2" s="644"/>
      <c r="AR2" s="644"/>
      <c r="AS2" s="645"/>
      <c r="AT2" s="640" t="s">
        <v>128</v>
      </c>
      <c r="AU2" s="641"/>
      <c r="AV2" s="641"/>
      <c r="AW2" s="641"/>
      <c r="AX2" s="641"/>
      <c r="AY2" s="641"/>
      <c r="AZ2" s="642"/>
      <c r="BA2" s="625" t="s">
        <v>127</v>
      </c>
      <c r="BB2" s="626" t="s">
        <v>61</v>
      </c>
      <c r="BC2" s="623" t="s">
        <v>126</v>
      </c>
      <c r="BD2" s="115"/>
      <c r="BE2" s="115"/>
      <c r="BF2" s="115"/>
      <c r="BG2" s="115"/>
    </row>
    <row r="3" spans="1:59" s="4" customFormat="1" ht="18" customHeight="1" x14ac:dyDescent="0.5">
      <c r="A3" s="137"/>
      <c r="B3" s="635"/>
      <c r="C3" s="635"/>
      <c r="D3" s="637"/>
      <c r="E3" s="378"/>
      <c r="F3" s="632" t="str">
        <f>IF(เกณฑ์!F7="วัดประเมินเป็นหน่วยการเรียนรู้","คะแนนหน่วยการเรียนรู้","คะแนนผลการเรียนรู้ตามตัวชี้วัด")&amp;" ภาคเรียนที่ 1"</f>
        <v>คะแนนหน่วยการเรียนรู้ ภาคเรียนที่ 1</v>
      </c>
      <c r="G3" s="633"/>
      <c r="H3" s="633"/>
      <c r="I3" s="633"/>
      <c r="J3" s="633"/>
      <c r="K3" s="633"/>
      <c r="L3" s="633"/>
      <c r="M3" s="633"/>
      <c r="N3" s="633"/>
      <c r="O3" s="633"/>
      <c r="P3" s="633"/>
      <c r="Q3" s="633"/>
      <c r="R3" s="633"/>
      <c r="S3" s="633"/>
      <c r="T3" s="633"/>
      <c r="U3" s="633"/>
      <c r="V3" s="633"/>
      <c r="W3" s="633"/>
      <c r="X3" s="633"/>
      <c r="Y3" s="633"/>
      <c r="Z3" s="634"/>
      <c r="AA3" s="632" t="str">
        <f>F3</f>
        <v>คะแนนหน่วยการเรียนรู้ ภาคเรียนที่ 1</v>
      </c>
      <c r="AB3" s="633"/>
      <c r="AC3" s="633"/>
      <c r="AD3" s="633"/>
      <c r="AE3" s="633"/>
      <c r="AF3" s="633"/>
      <c r="AG3" s="633"/>
      <c r="AH3" s="633"/>
      <c r="AI3" s="633"/>
      <c r="AJ3" s="633"/>
      <c r="AK3" s="633"/>
      <c r="AL3" s="633"/>
      <c r="AM3" s="633"/>
      <c r="AN3" s="633"/>
      <c r="AO3" s="633"/>
      <c r="AP3" s="633"/>
      <c r="AQ3" s="633"/>
      <c r="AR3" s="382" t="s">
        <v>4</v>
      </c>
      <c r="AS3" s="56" t="s">
        <v>5</v>
      </c>
      <c r="AT3" s="629" t="s">
        <v>143</v>
      </c>
      <c r="AU3" s="630"/>
      <c r="AV3" s="630"/>
      <c r="AW3" s="630"/>
      <c r="AX3" s="630"/>
      <c r="AY3" s="631"/>
      <c r="AZ3" s="389" t="s">
        <v>5</v>
      </c>
      <c r="BA3" s="625"/>
      <c r="BB3" s="627"/>
      <c r="BC3" s="623"/>
      <c r="BD3" s="137"/>
      <c r="BE3" s="137"/>
      <c r="BF3" s="137"/>
      <c r="BG3" s="137"/>
    </row>
    <row r="4" spans="1:59" ht="18" customHeight="1" x14ac:dyDescent="0.5">
      <c r="A4" s="115"/>
      <c r="B4" s="635"/>
      <c r="C4" s="635"/>
      <c r="D4" s="638"/>
      <c r="E4" s="379" t="str">
        <f>IF(เกณฑ์!F7="วัดประเมินเป็นหน่วยการเรียนรู้","หน่วยที่","ข้อที่")</f>
        <v>หน่วยที่</v>
      </c>
      <c r="F4" s="432" t="s">
        <v>556</v>
      </c>
      <c r="G4" s="433" t="s">
        <v>556</v>
      </c>
      <c r="H4" s="433" t="s">
        <v>557</v>
      </c>
      <c r="I4" s="433" t="s">
        <v>557</v>
      </c>
      <c r="J4" s="433" t="s">
        <v>558</v>
      </c>
      <c r="K4" s="433" t="s">
        <v>558</v>
      </c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  <c r="W4" s="433"/>
      <c r="X4" s="433"/>
      <c r="Y4" s="433"/>
      <c r="Z4" s="434"/>
      <c r="AA4" s="432" t="s">
        <v>556</v>
      </c>
      <c r="AB4" s="433" t="s">
        <v>557</v>
      </c>
      <c r="AC4" s="433" t="s">
        <v>558</v>
      </c>
      <c r="AD4" s="433" t="s">
        <v>552</v>
      </c>
      <c r="AE4" s="433" t="s">
        <v>655</v>
      </c>
      <c r="AF4" s="433" t="s">
        <v>656</v>
      </c>
      <c r="AG4" s="433" t="s">
        <v>657</v>
      </c>
      <c r="AH4" s="433" t="s">
        <v>658</v>
      </c>
      <c r="AI4" s="433" t="s">
        <v>659</v>
      </c>
      <c r="AJ4" s="433" t="s">
        <v>660</v>
      </c>
      <c r="AK4" s="433"/>
      <c r="AL4" s="433"/>
      <c r="AM4" s="433"/>
      <c r="AN4" s="433"/>
      <c r="AO4" s="433"/>
      <c r="AP4" s="433"/>
      <c r="AQ4" s="435"/>
      <c r="AR4" s="383" t="s">
        <v>6</v>
      </c>
      <c r="AS4" s="57" t="s">
        <v>6</v>
      </c>
      <c r="AT4" s="368" t="s">
        <v>7</v>
      </c>
      <c r="AU4" s="6"/>
      <c r="AV4" s="6"/>
      <c r="AW4" s="6"/>
      <c r="AX4" s="6"/>
      <c r="AY4" s="329" t="s">
        <v>4</v>
      </c>
      <c r="AZ4" s="390" t="s">
        <v>6</v>
      </c>
      <c r="BA4" s="625"/>
      <c r="BB4" s="627"/>
      <c r="BC4" s="623"/>
      <c r="BD4" s="115"/>
      <c r="BE4" s="115"/>
      <c r="BF4" s="115"/>
      <c r="BG4" s="115"/>
    </row>
    <row r="5" spans="1:59" ht="18" customHeight="1" thickBot="1" x14ac:dyDescent="0.55000000000000004">
      <c r="A5" s="115"/>
      <c r="B5" s="636"/>
      <c r="C5" s="636"/>
      <c r="D5" s="639"/>
      <c r="E5" s="380" t="s">
        <v>3</v>
      </c>
      <c r="F5" s="5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51"/>
      <c r="AA5" s="53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371"/>
      <c r="AR5" s="384" t="str">
        <f t="shared" ref="AR5:AR45" si="0">IF(SUM(F5:AQ5),SUM(F5:AQ5),"")</f>
        <v/>
      </c>
      <c r="AS5" s="58">
        <f>Home!E15</f>
        <v>80</v>
      </c>
      <c r="AT5" s="369">
        <v>20</v>
      </c>
      <c r="AU5" s="8"/>
      <c r="AV5" s="8"/>
      <c r="AW5" s="8"/>
      <c r="AX5" s="8"/>
      <c r="AY5" s="387">
        <f>IF(SUM(AT5:AX5),SUM(AT5:AX5),"")</f>
        <v>20</v>
      </c>
      <c r="AZ5" s="391">
        <f>Home!E16</f>
        <v>20</v>
      </c>
      <c r="BA5" s="385">
        <f>SUM(AS5,AZ5)</f>
        <v>100</v>
      </c>
      <c r="BB5" s="628"/>
      <c r="BC5" s="624"/>
      <c r="BD5" s="115"/>
      <c r="BE5" s="115"/>
      <c r="BF5" s="115"/>
      <c r="BG5" s="115"/>
    </row>
    <row r="6" spans="1:59" ht="15.75" customHeight="1" x14ac:dyDescent="0.5">
      <c r="A6" s="115"/>
      <c r="B6" s="54">
        <v>1</v>
      </c>
      <c r="C6" s="296" t="str">
        <f>IF(นักเรียน!C6="","",นักเรียน!C6)</f>
        <v/>
      </c>
      <c r="D6" s="621" t="str">
        <f>IF(นักเรียน!E6="","",นักเรียน!E6)</f>
        <v/>
      </c>
      <c r="E6" s="622"/>
      <c r="F6" s="36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364"/>
      <c r="AA6" s="363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372"/>
      <c r="AR6" s="383" t="str">
        <f t="shared" si="0"/>
        <v/>
      </c>
      <c r="AS6" s="381" t="str">
        <f>IF(AR6="","",ROUND(AR6/$AR$5*$AS$5,0))</f>
        <v/>
      </c>
      <c r="AT6" s="363"/>
      <c r="AU6" s="10"/>
      <c r="AV6" s="10"/>
      <c r="AW6" s="10"/>
      <c r="AX6" s="10"/>
      <c r="AY6" s="388" t="str">
        <f>IF(SUM(AT6:AX6),SUM(AT6:AX6),"")</f>
        <v/>
      </c>
      <c r="AZ6" s="392" t="str">
        <f>IF(AY6="","",ROUND(AY6/$AY$5*$AZ$5,0))</f>
        <v/>
      </c>
      <c r="BA6" s="386" t="str">
        <f>IF(SUM(AS6,AZ6),SUM(AS6,AZ6),"")</f>
        <v/>
      </c>
      <c r="BB6" s="336" t="str">
        <f>IF(BA6="","",IF(เกณฑ์!$N$18="ACT",VLOOKUP(BA6,gradeact,5,TRUE),VLOOKUP(BA6,grade01,5,TRUE)))</f>
        <v/>
      </c>
      <c r="BC6" s="10"/>
      <c r="BD6" s="115"/>
      <c r="BE6" s="115"/>
      <c r="BF6" s="115"/>
      <c r="BG6" s="115"/>
    </row>
    <row r="7" spans="1:59" ht="15.75" customHeight="1" x14ac:dyDescent="0.5">
      <c r="A7" s="115"/>
      <c r="B7" s="55">
        <v>2</v>
      </c>
      <c r="C7" s="296" t="str">
        <f>IF(นักเรียน!C7="","",นักเรียน!C7)</f>
        <v/>
      </c>
      <c r="D7" s="619" t="str">
        <f>IF(นักเรียน!E7="","",นักเรียน!E7)</f>
        <v/>
      </c>
      <c r="E7" s="620"/>
      <c r="F7" s="363"/>
      <c r="G7" s="10"/>
      <c r="H7" s="10"/>
      <c r="I7" s="10"/>
      <c r="J7" s="10"/>
      <c r="K7" s="10"/>
      <c r="L7" s="10"/>
      <c r="M7" s="10"/>
      <c r="N7" s="10"/>
      <c r="O7" s="10"/>
      <c r="P7" s="5"/>
      <c r="Q7" s="5"/>
      <c r="R7" s="5"/>
      <c r="S7" s="5"/>
      <c r="T7" s="5"/>
      <c r="U7" s="5"/>
      <c r="V7" s="5"/>
      <c r="W7" s="5"/>
      <c r="X7" s="5"/>
      <c r="Y7" s="5"/>
      <c r="Z7" s="50"/>
      <c r="AA7" s="363"/>
      <c r="AB7" s="10"/>
      <c r="AC7" s="10"/>
      <c r="AD7" s="10"/>
      <c r="AE7" s="10"/>
      <c r="AF7" s="10"/>
      <c r="AG7" s="10"/>
      <c r="AH7" s="10"/>
      <c r="AI7" s="10"/>
      <c r="AJ7" s="10"/>
      <c r="AK7" s="5"/>
      <c r="AL7" s="5"/>
      <c r="AM7" s="5"/>
      <c r="AN7" s="5"/>
      <c r="AO7" s="5"/>
      <c r="AP7" s="5"/>
      <c r="AQ7" s="370"/>
      <c r="AR7" s="383" t="str">
        <f t="shared" si="0"/>
        <v/>
      </c>
      <c r="AS7" s="381" t="str">
        <f t="shared" ref="AS7:AS39" si="1">IF(AR7="","",ROUND(AR7/$AR$5*$AS$5,0))</f>
        <v/>
      </c>
      <c r="AT7" s="363"/>
      <c r="AU7" s="10"/>
      <c r="AV7" s="5"/>
      <c r="AW7" s="5"/>
      <c r="AX7" s="5"/>
      <c r="AY7" s="388" t="str">
        <f t="shared" ref="AY7:AY39" si="2">IF(SUM(AT7:AX7),SUM(AT7:AX7),"")</f>
        <v/>
      </c>
      <c r="AZ7" s="392" t="str">
        <f t="shared" ref="AZ7:AZ39" si="3">IF(AY7="","",ROUND(AY7/$AY$5*$AZ$5,0))</f>
        <v/>
      </c>
      <c r="BA7" s="386" t="str">
        <f t="shared" ref="BA7:BA39" si="4">IF(SUM(AS7,AZ7),SUM(AS7,AZ7),"")</f>
        <v/>
      </c>
      <c r="BB7" s="336" t="str">
        <f>IF(BA7="","",IF(เกณฑ์!$N$18="ACT",VLOOKUP(BA7,gradeact,5,TRUE),VLOOKUP(BA7,grade01,5,TRUE)))</f>
        <v/>
      </c>
      <c r="BC7" s="5"/>
      <c r="BD7" s="115"/>
      <c r="BE7" s="115"/>
      <c r="BF7" s="115"/>
      <c r="BG7" s="115"/>
    </row>
    <row r="8" spans="1:59" ht="15.75" customHeight="1" x14ac:dyDescent="0.5">
      <c r="A8" s="115"/>
      <c r="B8" s="55">
        <v>3</v>
      </c>
      <c r="C8" s="296" t="str">
        <f>IF(นักเรียน!C8="","",นักเรียน!C8)</f>
        <v/>
      </c>
      <c r="D8" s="619" t="str">
        <f>IF(นักเรียน!E8="","",นักเรียน!E8)</f>
        <v/>
      </c>
      <c r="E8" s="620"/>
      <c r="F8" s="363"/>
      <c r="G8" s="10"/>
      <c r="H8" s="10"/>
      <c r="I8" s="10"/>
      <c r="J8" s="10"/>
      <c r="K8" s="10"/>
      <c r="L8" s="10"/>
      <c r="M8" s="10"/>
      <c r="N8" s="10"/>
      <c r="O8" s="10"/>
      <c r="P8" s="5"/>
      <c r="Q8" s="5"/>
      <c r="R8" s="5"/>
      <c r="S8" s="5"/>
      <c r="T8" s="5"/>
      <c r="U8" s="5"/>
      <c r="V8" s="5"/>
      <c r="W8" s="5"/>
      <c r="X8" s="5"/>
      <c r="Y8" s="5"/>
      <c r="Z8" s="50"/>
      <c r="AA8" s="363"/>
      <c r="AB8" s="10"/>
      <c r="AC8" s="10"/>
      <c r="AD8" s="10"/>
      <c r="AE8" s="10"/>
      <c r="AF8" s="10"/>
      <c r="AG8" s="10"/>
      <c r="AH8" s="10"/>
      <c r="AI8" s="10"/>
      <c r="AJ8" s="10"/>
      <c r="AK8" s="5"/>
      <c r="AL8" s="5"/>
      <c r="AM8" s="5"/>
      <c r="AN8" s="5"/>
      <c r="AO8" s="5"/>
      <c r="AP8" s="5"/>
      <c r="AQ8" s="370"/>
      <c r="AR8" s="383" t="str">
        <f t="shared" si="0"/>
        <v/>
      </c>
      <c r="AS8" s="381" t="str">
        <f t="shared" si="1"/>
        <v/>
      </c>
      <c r="AT8" s="363"/>
      <c r="AU8" s="10"/>
      <c r="AV8" s="5"/>
      <c r="AW8" s="5"/>
      <c r="AX8" s="5"/>
      <c r="AY8" s="388" t="str">
        <f t="shared" si="2"/>
        <v/>
      </c>
      <c r="AZ8" s="392" t="str">
        <f t="shared" si="3"/>
        <v/>
      </c>
      <c r="BA8" s="386" t="str">
        <f t="shared" si="4"/>
        <v/>
      </c>
      <c r="BB8" s="336" t="str">
        <f>IF(BA8="","",IF(เกณฑ์!$N$18="ACT",VLOOKUP(BA8,gradeact,5,TRUE),VLOOKUP(BA8,grade01,5,TRUE)))</f>
        <v/>
      </c>
      <c r="BC8" s="5"/>
      <c r="BD8" s="115"/>
      <c r="BE8" s="115"/>
      <c r="BF8" s="115"/>
      <c r="BG8" s="115"/>
    </row>
    <row r="9" spans="1:59" ht="15.75" customHeight="1" x14ac:dyDescent="0.5">
      <c r="A9" s="115"/>
      <c r="B9" s="55">
        <v>4</v>
      </c>
      <c r="C9" s="296" t="str">
        <f>IF(นักเรียน!C9="","",นักเรียน!C9)</f>
        <v/>
      </c>
      <c r="D9" s="619" t="str">
        <f>IF(นักเรียน!E9="","",นักเรียน!E9)</f>
        <v/>
      </c>
      <c r="E9" s="620"/>
      <c r="F9" s="363"/>
      <c r="G9" s="10"/>
      <c r="H9" s="10"/>
      <c r="I9" s="10"/>
      <c r="J9" s="10"/>
      <c r="K9" s="10"/>
      <c r="L9" s="10"/>
      <c r="M9" s="10"/>
      <c r="N9" s="10"/>
      <c r="O9" s="10"/>
      <c r="P9" s="5"/>
      <c r="Q9" s="5"/>
      <c r="R9" s="5"/>
      <c r="S9" s="5"/>
      <c r="T9" s="5"/>
      <c r="U9" s="5"/>
      <c r="V9" s="5"/>
      <c r="W9" s="5"/>
      <c r="X9" s="5"/>
      <c r="Y9" s="5"/>
      <c r="Z9" s="50"/>
      <c r="AA9" s="363"/>
      <c r="AB9" s="10"/>
      <c r="AC9" s="10"/>
      <c r="AD9" s="10"/>
      <c r="AE9" s="10"/>
      <c r="AF9" s="10"/>
      <c r="AG9" s="10"/>
      <c r="AH9" s="10"/>
      <c r="AI9" s="10"/>
      <c r="AJ9" s="10"/>
      <c r="AK9" s="5"/>
      <c r="AL9" s="5"/>
      <c r="AM9" s="5"/>
      <c r="AN9" s="5"/>
      <c r="AO9" s="5"/>
      <c r="AP9" s="5"/>
      <c r="AQ9" s="370"/>
      <c r="AR9" s="383" t="str">
        <f t="shared" si="0"/>
        <v/>
      </c>
      <c r="AS9" s="381" t="str">
        <f t="shared" si="1"/>
        <v/>
      </c>
      <c r="AT9" s="363"/>
      <c r="AU9" s="10"/>
      <c r="AV9" s="5"/>
      <c r="AW9" s="5"/>
      <c r="AX9" s="5"/>
      <c r="AY9" s="388" t="str">
        <f t="shared" si="2"/>
        <v/>
      </c>
      <c r="AZ9" s="392" t="str">
        <f t="shared" si="3"/>
        <v/>
      </c>
      <c r="BA9" s="386" t="str">
        <f t="shared" si="4"/>
        <v/>
      </c>
      <c r="BB9" s="336" t="str">
        <f>IF(BA9="","",IF(เกณฑ์!$N$18="ACT",VLOOKUP(BA9,gradeact,5,TRUE),VLOOKUP(BA9,grade01,5,TRUE)))</f>
        <v/>
      </c>
      <c r="BC9" s="5"/>
      <c r="BD9" s="115"/>
      <c r="BE9" s="115"/>
      <c r="BF9" s="115"/>
      <c r="BG9" s="115"/>
    </row>
    <row r="10" spans="1:59" ht="15.75" customHeight="1" x14ac:dyDescent="0.5">
      <c r="A10" s="115"/>
      <c r="B10" s="54">
        <v>5</v>
      </c>
      <c r="C10" s="296" t="str">
        <f>IF(นักเรียน!C10="","",นักเรียน!C10)</f>
        <v/>
      </c>
      <c r="D10" s="619" t="str">
        <f>IF(นักเรียน!E10="","",นักเรียน!E10)</f>
        <v/>
      </c>
      <c r="E10" s="620"/>
      <c r="F10" s="363"/>
      <c r="G10" s="10"/>
      <c r="H10" s="10"/>
      <c r="I10" s="10"/>
      <c r="J10" s="10"/>
      <c r="K10" s="10"/>
      <c r="L10" s="10"/>
      <c r="M10" s="10"/>
      <c r="N10" s="10"/>
      <c r="O10" s="10"/>
      <c r="P10" s="5"/>
      <c r="Q10" s="5"/>
      <c r="R10" s="5"/>
      <c r="S10" s="5"/>
      <c r="T10" s="5"/>
      <c r="U10" s="5"/>
      <c r="V10" s="5"/>
      <c r="W10" s="5"/>
      <c r="X10" s="5"/>
      <c r="Y10" s="5"/>
      <c r="Z10" s="50"/>
      <c r="AA10" s="363"/>
      <c r="AB10" s="10"/>
      <c r="AC10" s="10"/>
      <c r="AD10" s="10"/>
      <c r="AE10" s="10"/>
      <c r="AF10" s="10"/>
      <c r="AG10" s="10"/>
      <c r="AH10" s="10"/>
      <c r="AI10" s="10"/>
      <c r="AJ10" s="10"/>
      <c r="AK10" s="5"/>
      <c r="AL10" s="5"/>
      <c r="AM10" s="5"/>
      <c r="AN10" s="5"/>
      <c r="AO10" s="5"/>
      <c r="AP10" s="5"/>
      <c r="AQ10" s="370"/>
      <c r="AR10" s="383" t="str">
        <f t="shared" si="0"/>
        <v/>
      </c>
      <c r="AS10" s="381" t="str">
        <f t="shared" si="1"/>
        <v/>
      </c>
      <c r="AT10" s="363"/>
      <c r="AU10" s="10"/>
      <c r="AV10" s="5"/>
      <c r="AW10" s="5"/>
      <c r="AX10" s="5"/>
      <c r="AY10" s="388" t="str">
        <f t="shared" si="2"/>
        <v/>
      </c>
      <c r="AZ10" s="392" t="str">
        <f t="shared" si="3"/>
        <v/>
      </c>
      <c r="BA10" s="386" t="str">
        <f t="shared" si="4"/>
        <v/>
      </c>
      <c r="BB10" s="336" t="str">
        <f>IF(BA10="","",IF(เกณฑ์!$N$18="ACT",VLOOKUP(BA10,gradeact,5,TRUE),VLOOKUP(BA10,grade01,5,TRUE)))</f>
        <v/>
      </c>
      <c r="BC10" s="5"/>
      <c r="BD10" s="115"/>
      <c r="BE10" s="115"/>
      <c r="BF10" s="115"/>
      <c r="BG10" s="115"/>
    </row>
    <row r="11" spans="1:59" ht="15.75" customHeight="1" x14ac:dyDescent="0.5">
      <c r="A11" s="115"/>
      <c r="B11" s="55">
        <v>6</v>
      </c>
      <c r="C11" s="296" t="str">
        <f>IF(นักเรียน!C11="","",นักเรียน!C11)</f>
        <v/>
      </c>
      <c r="D11" s="619" t="str">
        <f>IF(นักเรียน!E11="","",นักเรียน!E11)</f>
        <v/>
      </c>
      <c r="E11" s="620"/>
      <c r="F11" s="363"/>
      <c r="G11" s="10"/>
      <c r="H11" s="10"/>
      <c r="I11" s="10"/>
      <c r="J11" s="10"/>
      <c r="K11" s="10"/>
      <c r="L11" s="10"/>
      <c r="M11" s="10"/>
      <c r="N11" s="10"/>
      <c r="O11" s="10"/>
      <c r="P11" s="5"/>
      <c r="Q11" s="5"/>
      <c r="R11" s="5"/>
      <c r="S11" s="5"/>
      <c r="T11" s="5"/>
      <c r="U11" s="5"/>
      <c r="V11" s="5"/>
      <c r="W11" s="5"/>
      <c r="X11" s="5"/>
      <c r="Y11" s="5"/>
      <c r="Z11" s="50"/>
      <c r="AA11" s="363"/>
      <c r="AB11" s="10"/>
      <c r="AC11" s="10"/>
      <c r="AD11" s="10"/>
      <c r="AE11" s="10"/>
      <c r="AF11" s="10"/>
      <c r="AG11" s="10"/>
      <c r="AH11" s="10"/>
      <c r="AI11" s="10"/>
      <c r="AJ11" s="10"/>
      <c r="AK11" s="5"/>
      <c r="AL11" s="5"/>
      <c r="AM11" s="5"/>
      <c r="AN11" s="5"/>
      <c r="AO11" s="5"/>
      <c r="AP11" s="5"/>
      <c r="AQ11" s="370"/>
      <c r="AR11" s="383" t="str">
        <f t="shared" si="0"/>
        <v/>
      </c>
      <c r="AS11" s="381" t="str">
        <f t="shared" si="1"/>
        <v/>
      </c>
      <c r="AT11" s="363"/>
      <c r="AU11" s="10"/>
      <c r="AV11" s="5"/>
      <c r="AW11" s="5"/>
      <c r="AX11" s="5"/>
      <c r="AY11" s="388" t="str">
        <f t="shared" si="2"/>
        <v/>
      </c>
      <c r="AZ11" s="392" t="str">
        <f t="shared" si="3"/>
        <v/>
      </c>
      <c r="BA11" s="386" t="str">
        <f t="shared" si="4"/>
        <v/>
      </c>
      <c r="BB11" s="336" t="str">
        <f>IF(BA11="","",IF(เกณฑ์!$N$18="ACT",VLOOKUP(BA11,gradeact,5,TRUE),VLOOKUP(BA11,grade01,5,TRUE)))</f>
        <v/>
      </c>
      <c r="BC11" s="5"/>
      <c r="BD11" s="115"/>
      <c r="BE11" s="115"/>
      <c r="BF11" s="115"/>
      <c r="BG11" s="115"/>
    </row>
    <row r="12" spans="1:59" ht="15.75" customHeight="1" x14ac:dyDescent="0.5">
      <c r="A12" s="115"/>
      <c r="B12" s="55">
        <v>7</v>
      </c>
      <c r="C12" s="296" t="str">
        <f>IF(นักเรียน!C12="","",นักเรียน!C12)</f>
        <v/>
      </c>
      <c r="D12" s="619" t="str">
        <f>IF(นักเรียน!E12="","",นักเรียน!E12)</f>
        <v/>
      </c>
      <c r="E12" s="620"/>
      <c r="F12" s="363"/>
      <c r="G12" s="10"/>
      <c r="H12" s="10"/>
      <c r="I12" s="10"/>
      <c r="J12" s="10"/>
      <c r="K12" s="10"/>
      <c r="L12" s="10"/>
      <c r="M12" s="10"/>
      <c r="N12" s="10"/>
      <c r="O12" s="10"/>
      <c r="P12" s="5"/>
      <c r="Q12" s="5"/>
      <c r="R12" s="5"/>
      <c r="S12" s="5"/>
      <c r="T12" s="5"/>
      <c r="U12" s="5"/>
      <c r="V12" s="5"/>
      <c r="W12" s="5"/>
      <c r="X12" s="5"/>
      <c r="Y12" s="5"/>
      <c r="Z12" s="50"/>
      <c r="AA12" s="363"/>
      <c r="AB12" s="10"/>
      <c r="AC12" s="10"/>
      <c r="AD12" s="10"/>
      <c r="AE12" s="10"/>
      <c r="AF12" s="10"/>
      <c r="AG12" s="10"/>
      <c r="AH12" s="10"/>
      <c r="AI12" s="10"/>
      <c r="AJ12" s="10"/>
      <c r="AK12" s="5"/>
      <c r="AL12" s="5"/>
      <c r="AM12" s="5"/>
      <c r="AN12" s="5"/>
      <c r="AO12" s="5"/>
      <c r="AP12" s="5"/>
      <c r="AQ12" s="370"/>
      <c r="AR12" s="383" t="str">
        <f t="shared" si="0"/>
        <v/>
      </c>
      <c r="AS12" s="381" t="str">
        <f t="shared" si="1"/>
        <v/>
      </c>
      <c r="AT12" s="52"/>
      <c r="AU12" s="5"/>
      <c r="AV12" s="5"/>
      <c r="AW12" s="5"/>
      <c r="AX12" s="5"/>
      <c r="AY12" s="388" t="str">
        <f t="shared" si="2"/>
        <v/>
      </c>
      <c r="AZ12" s="392" t="str">
        <f t="shared" si="3"/>
        <v/>
      </c>
      <c r="BA12" s="386" t="str">
        <f t="shared" si="4"/>
        <v/>
      </c>
      <c r="BB12" s="336" t="str">
        <f>IF(BA12="","",IF(เกณฑ์!$N$18="ACT",VLOOKUP(BA12,gradeact,5,TRUE),VLOOKUP(BA12,grade01,5,TRUE)))</f>
        <v/>
      </c>
      <c r="BC12" s="5"/>
      <c r="BD12" s="115"/>
      <c r="BE12" s="115"/>
      <c r="BF12" s="115"/>
      <c r="BG12" s="115"/>
    </row>
    <row r="13" spans="1:59" ht="15.75" customHeight="1" x14ac:dyDescent="0.5">
      <c r="A13" s="115"/>
      <c r="B13" s="55">
        <v>8</v>
      </c>
      <c r="C13" s="296" t="str">
        <f>IF(นักเรียน!C13="","",นักเรียน!C13)</f>
        <v/>
      </c>
      <c r="D13" s="619" t="str">
        <f>IF(นักเรียน!E13="","",นักเรียน!E13)</f>
        <v/>
      </c>
      <c r="E13" s="620"/>
      <c r="F13" s="363"/>
      <c r="G13" s="10"/>
      <c r="H13" s="10"/>
      <c r="I13" s="10"/>
      <c r="J13" s="10"/>
      <c r="K13" s="10"/>
      <c r="L13" s="10"/>
      <c r="M13" s="10"/>
      <c r="N13" s="10"/>
      <c r="O13" s="10"/>
      <c r="P13" s="5"/>
      <c r="Q13" s="5"/>
      <c r="R13" s="5"/>
      <c r="S13" s="5"/>
      <c r="T13" s="5"/>
      <c r="U13" s="5"/>
      <c r="V13" s="5"/>
      <c r="W13" s="5"/>
      <c r="X13" s="5"/>
      <c r="Y13" s="5"/>
      <c r="Z13" s="50"/>
      <c r="AA13" s="363"/>
      <c r="AB13" s="10"/>
      <c r="AC13" s="10"/>
      <c r="AD13" s="10"/>
      <c r="AE13" s="10"/>
      <c r="AF13" s="10"/>
      <c r="AG13" s="10"/>
      <c r="AH13" s="10"/>
      <c r="AI13" s="10"/>
      <c r="AJ13" s="10"/>
      <c r="AK13" s="5"/>
      <c r="AL13" s="5"/>
      <c r="AM13" s="5"/>
      <c r="AN13" s="5"/>
      <c r="AO13" s="5"/>
      <c r="AP13" s="5"/>
      <c r="AQ13" s="370"/>
      <c r="AR13" s="383" t="str">
        <f t="shared" si="0"/>
        <v/>
      </c>
      <c r="AS13" s="381" t="str">
        <f t="shared" si="1"/>
        <v/>
      </c>
      <c r="AT13" s="52"/>
      <c r="AU13" s="5"/>
      <c r="AV13" s="5"/>
      <c r="AW13" s="5"/>
      <c r="AX13" s="5"/>
      <c r="AY13" s="388" t="str">
        <f t="shared" si="2"/>
        <v/>
      </c>
      <c r="AZ13" s="392" t="str">
        <f t="shared" si="3"/>
        <v/>
      </c>
      <c r="BA13" s="386" t="str">
        <f t="shared" si="4"/>
        <v/>
      </c>
      <c r="BB13" s="336" t="str">
        <f>IF(BA13="","",IF(เกณฑ์!$N$18="ACT",VLOOKUP(BA13,gradeact,5,TRUE),VLOOKUP(BA13,grade01,5,TRUE)))</f>
        <v/>
      </c>
      <c r="BC13" s="5"/>
      <c r="BD13" s="115"/>
      <c r="BE13" s="115"/>
      <c r="BF13" s="115"/>
      <c r="BG13" s="115"/>
    </row>
    <row r="14" spans="1:59" ht="15.75" customHeight="1" x14ac:dyDescent="0.5">
      <c r="A14" s="115"/>
      <c r="B14" s="54">
        <v>9</v>
      </c>
      <c r="C14" s="296" t="str">
        <f>IF(นักเรียน!C14="","",นักเรียน!C14)</f>
        <v/>
      </c>
      <c r="D14" s="619" t="str">
        <f>IF(นักเรียน!E14="","",นักเรียน!E14)</f>
        <v/>
      </c>
      <c r="E14" s="620"/>
      <c r="F14" s="363"/>
      <c r="G14" s="10"/>
      <c r="H14" s="10"/>
      <c r="I14" s="10"/>
      <c r="J14" s="10"/>
      <c r="K14" s="10"/>
      <c r="L14" s="10"/>
      <c r="M14" s="10"/>
      <c r="N14" s="10"/>
      <c r="O14" s="10"/>
      <c r="P14" s="5"/>
      <c r="Q14" s="5"/>
      <c r="R14" s="5"/>
      <c r="S14" s="5"/>
      <c r="T14" s="5"/>
      <c r="U14" s="5"/>
      <c r="V14" s="5"/>
      <c r="W14" s="5"/>
      <c r="X14" s="5"/>
      <c r="Y14" s="5"/>
      <c r="Z14" s="50"/>
      <c r="AA14" s="363"/>
      <c r="AB14" s="10"/>
      <c r="AC14" s="10"/>
      <c r="AD14" s="10"/>
      <c r="AE14" s="10"/>
      <c r="AF14" s="10"/>
      <c r="AG14" s="10"/>
      <c r="AH14" s="10"/>
      <c r="AI14" s="10"/>
      <c r="AJ14" s="10"/>
      <c r="AK14" s="5"/>
      <c r="AL14" s="5"/>
      <c r="AM14" s="5"/>
      <c r="AN14" s="5"/>
      <c r="AO14" s="5"/>
      <c r="AP14" s="5"/>
      <c r="AQ14" s="370"/>
      <c r="AR14" s="383" t="str">
        <f t="shared" si="0"/>
        <v/>
      </c>
      <c r="AS14" s="381" t="str">
        <f t="shared" si="1"/>
        <v/>
      </c>
      <c r="AT14" s="52"/>
      <c r="AU14" s="5"/>
      <c r="AV14" s="5"/>
      <c r="AW14" s="5"/>
      <c r="AX14" s="5"/>
      <c r="AY14" s="388" t="str">
        <f t="shared" si="2"/>
        <v/>
      </c>
      <c r="AZ14" s="392" t="str">
        <f t="shared" si="3"/>
        <v/>
      </c>
      <c r="BA14" s="386" t="str">
        <f t="shared" si="4"/>
        <v/>
      </c>
      <c r="BB14" s="336" t="str">
        <f>IF(BA14="","",IF(เกณฑ์!$N$18="ACT",VLOOKUP(BA14,gradeact,5,TRUE),VLOOKUP(BA14,grade01,5,TRUE)))</f>
        <v/>
      </c>
      <c r="BC14" s="5"/>
      <c r="BD14" s="115"/>
      <c r="BE14" s="115"/>
      <c r="BF14" s="115"/>
      <c r="BG14" s="115"/>
    </row>
    <row r="15" spans="1:59" ht="15.75" customHeight="1" x14ac:dyDescent="0.5">
      <c r="A15" s="115"/>
      <c r="B15" s="55">
        <v>10</v>
      </c>
      <c r="C15" s="296" t="str">
        <f>IF(นักเรียน!C15="","",นักเรียน!C15)</f>
        <v/>
      </c>
      <c r="D15" s="619" t="str">
        <f>IF(นักเรียน!E15="","",นักเรียน!E15)</f>
        <v/>
      </c>
      <c r="E15" s="620"/>
      <c r="F15" s="363"/>
      <c r="G15" s="10"/>
      <c r="H15" s="10"/>
      <c r="I15" s="10"/>
      <c r="J15" s="10"/>
      <c r="K15" s="10"/>
      <c r="L15" s="10"/>
      <c r="M15" s="10"/>
      <c r="N15" s="10"/>
      <c r="O15" s="10"/>
      <c r="P15" s="5"/>
      <c r="Q15" s="5"/>
      <c r="R15" s="5"/>
      <c r="S15" s="5"/>
      <c r="T15" s="5"/>
      <c r="U15" s="5"/>
      <c r="V15" s="5"/>
      <c r="W15" s="5"/>
      <c r="X15" s="5"/>
      <c r="Y15" s="5"/>
      <c r="Z15" s="50"/>
      <c r="AA15" s="363"/>
      <c r="AB15" s="10"/>
      <c r="AC15" s="10"/>
      <c r="AD15" s="10"/>
      <c r="AE15" s="10"/>
      <c r="AF15" s="10"/>
      <c r="AG15" s="10"/>
      <c r="AH15" s="10"/>
      <c r="AI15" s="10"/>
      <c r="AJ15" s="10"/>
      <c r="AK15" s="5"/>
      <c r="AL15" s="5"/>
      <c r="AM15" s="5"/>
      <c r="AN15" s="5"/>
      <c r="AO15" s="5"/>
      <c r="AP15" s="5"/>
      <c r="AQ15" s="370"/>
      <c r="AR15" s="383" t="str">
        <f t="shared" si="0"/>
        <v/>
      </c>
      <c r="AS15" s="381" t="str">
        <f t="shared" si="1"/>
        <v/>
      </c>
      <c r="AT15" s="52"/>
      <c r="AU15" s="5"/>
      <c r="AV15" s="5"/>
      <c r="AW15" s="5"/>
      <c r="AX15" s="5"/>
      <c r="AY15" s="388" t="str">
        <f t="shared" si="2"/>
        <v/>
      </c>
      <c r="AZ15" s="392" t="str">
        <f t="shared" si="3"/>
        <v/>
      </c>
      <c r="BA15" s="386" t="str">
        <f t="shared" si="4"/>
        <v/>
      </c>
      <c r="BB15" s="336" t="str">
        <f>IF(BA15="","",IF(เกณฑ์!$N$18="ACT",VLOOKUP(BA15,gradeact,5,TRUE),VLOOKUP(BA15,grade01,5,TRUE)))</f>
        <v/>
      </c>
      <c r="BC15" s="5"/>
      <c r="BD15" s="115"/>
      <c r="BE15" s="115"/>
      <c r="BF15" s="115"/>
      <c r="BG15" s="115"/>
    </row>
    <row r="16" spans="1:59" ht="15.75" customHeight="1" x14ac:dyDescent="0.5">
      <c r="A16" s="115"/>
      <c r="B16" s="55">
        <v>11</v>
      </c>
      <c r="C16" s="296" t="str">
        <f>IF(นักเรียน!C16="","",นักเรียน!C16)</f>
        <v/>
      </c>
      <c r="D16" s="619" t="str">
        <f>IF(นักเรียน!E16="","",นักเรียน!E16)</f>
        <v/>
      </c>
      <c r="E16" s="620"/>
      <c r="F16" s="363"/>
      <c r="G16" s="10"/>
      <c r="H16" s="10"/>
      <c r="I16" s="10"/>
      <c r="J16" s="10"/>
      <c r="K16" s="10"/>
      <c r="L16" s="10"/>
      <c r="M16" s="10"/>
      <c r="N16" s="10"/>
      <c r="O16" s="10"/>
      <c r="P16" s="5"/>
      <c r="Q16" s="5"/>
      <c r="R16" s="5"/>
      <c r="S16" s="5"/>
      <c r="T16" s="5"/>
      <c r="U16" s="5"/>
      <c r="V16" s="5"/>
      <c r="W16" s="5"/>
      <c r="X16" s="5"/>
      <c r="Y16" s="5"/>
      <c r="Z16" s="50"/>
      <c r="AA16" s="363"/>
      <c r="AB16" s="10"/>
      <c r="AC16" s="10"/>
      <c r="AD16" s="10"/>
      <c r="AE16" s="10"/>
      <c r="AF16" s="10"/>
      <c r="AG16" s="10"/>
      <c r="AH16" s="10"/>
      <c r="AI16" s="10"/>
      <c r="AJ16" s="10"/>
      <c r="AK16" s="5"/>
      <c r="AL16" s="5"/>
      <c r="AM16" s="5"/>
      <c r="AN16" s="5"/>
      <c r="AO16" s="5"/>
      <c r="AP16" s="5"/>
      <c r="AQ16" s="370"/>
      <c r="AR16" s="383" t="str">
        <f t="shared" si="0"/>
        <v/>
      </c>
      <c r="AS16" s="381" t="str">
        <f t="shared" si="1"/>
        <v/>
      </c>
      <c r="AT16" s="52"/>
      <c r="AU16" s="5"/>
      <c r="AV16" s="5"/>
      <c r="AW16" s="5"/>
      <c r="AX16" s="5"/>
      <c r="AY16" s="388" t="str">
        <f t="shared" si="2"/>
        <v/>
      </c>
      <c r="AZ16" s="392" t="str">
        <f t="shared" si="3"/>
        <v/>
      </c>
      <c r="BA16" s="386" t="str">
        <f t="shared" si="4"/>
        <v/>
      </c>
      <c r="BB16" s="336" t="str">
        <f>IF(BA16="","",IF(เกณฑ์!$N$18="ACT",VLOOKUP(BA16,gradeact,5,TRUE),VLOOKUP(BA16,grade01,5,TRUE)))</f>
        <v/>
      </c>
      <c r="BC16" s="5"/>
      <c r="BD16" s="115"/>
      <c r="BE16" s="115"/>
      <c r="BF16" s="115"/>
      <c r="BG16" s="115"/>
    </row>
    <row r="17" spans="1:59" ht="15.75" customHeight="1" x14ac:dyDescent="0.5">
      <c r="A17" s="115"/>
      <c r="B17" s="55">
        <v>12</v>
      </c>
      <c r="C17" s="296" t="str">
        <f>IF(นักเรียน!C17="","",นักเรียน!C17)</f>
        <v/>
      </c>
      <c r="D17" s="619" t="str">
        <f>IF(นักเรียน!E17="","",นักเรียน!E17)</f>
        <v/>
      </c>
      <c r="E17" s="620"/>
      <c r="F17" s="363"/>
      <c r="G17" s="10"/>
      <c r="H17" s="10"/>
      <c r="I17" s="10"/>
      <c r="J17" s="10"/>
      <c r="K17" s="10"/>
      <c r="L17" s="10"/>
      <c r="M17" s="10"/>
      <c r="N17" s="10"/>
      <c r="O17" s="10"/>
      <c r="P17" s="5"/>
      <c r="Q17" s="5"/>
      <c r="R17" s="5"/>
      <c r="S17" s="5"/>
      <c r="T17" s="5"/>
      <c r="U17" s="5"/>
      <c r="V17" s="5"/>
      <c r="W17" s="5"/>
      <c r="X17" s="5"/>
      <c r="Y17" s="5"/>
      <c r="Z17" s="50"/>
      <c r="AA17" s="363"/>
      <c r="AB17" s="10"/>
      <c r="AC17" s="10"/>
      <c r="AD17" s="10"/>
      <c r="AE17" s="10"/>
      <c r="AF17" s="10"/>
      <c r="AG17" s="10"/>
      <c r="AH17" s="10"/>
      <c r="AI17" s="10"/>
      <c r="AJ17" s="10"/>
      <c r="AK17" s="5"/>
      <c r="AL17" s="5"/>
      <c r="AM17" s="5"/>
      <c r="AN17" s="5"/>
      <c r="AO17" s="5"/>
      <c r="AP17" s="5"/>
      <c r="AQ17" s="370"/>
      <c r="AR17" s="383" t="str">
        <f t="shared" si="0"/>
        <v/>
      </c>
      <c r="AS17" s="381" t="str">
        <f t="shared" si="1"/>
        <v/>
      </c>
      <c r="AT17" s="52"/>
      <c r="AU17" s="5"/>
      <c r="AV17" s="5"/>
      <c r="AW17" s="5"/>
      <c r="AX17" s="5"/>
      <c r="AY17" s="388" t="str">
        <f t="shared" si="2"/>
        <v/>
      </c>
      <c r="AZ17" s="392" t="str">
        <f t="shared" si="3"/>
        <v/>
      </c>
      <c r="BA17" s="386" t="str">
        <f t="shared" si="4"/>
        <v/>
      </c>
      <c r="BB17" s="336" t="str">
        <f>IF(BA17="","",IF(เกณฑ์!$N$18="ACT",VLOOKUP(BA17,gradeact,5,TRUE),VLOOKUP(BA17,grade01,5,TRUE)))</f>
        <v/>
      </c>
      <c r="BC17" s="5"/>
      <c r="BD17" s="115"/>
      <c r="BE17" s="115"/>
      <c r="BF17" s="115"/>
      <c r="BG17" s="115"/>
    </row>
    <row r="18" spans="1:59" ht="15.75" customHeight="1" x14ac:dyDescent="0.5">
      <c r="A18" s="115"/>
      <c r="B18" s="54">
        <v>13</v>
      </c>
      <c r="C18" s="296" t="str">
        <f>IF(นักเรียน!C18="","",นักเรียน!C18)</f>
        <v/>
      </c>
      <c r="D18" s="619" t="str">
        <f>IF(นักเรียน!E18="","",นักเรียน!E18)</f>
        <v/>
      </c>
      <c r="E18" s="620"/>
      <c r="F18" s="363"/>
      <c r="G18" s="10"/>
      <c r="H18" s="10"/>
      <c r="I18" s="10"/>
      <c r="J18" s="10"/>
      <c r="K18" s="10"/>
      <c r="L18" s="10"/>
      <c r="M18" s="10"/>
      <c r="N18" s="10"/>
      <c r="O18" s="10"/>
      <c r="P18" s="5"/>
      <c r="Q18" s="5"/>
      <c r="R18" s="5"/>
      <c r="S18" s="5"/>
      <c r="T18" s="5"/>
      <c r="U18" s="5"/>
      <c r="V18" s="5"/>
      <c r="W18" s="5"/>
      <c r="X18" s="5"/>
      <c r="Y18" s="5"/>
      <c r="Z18" s="50"/>
      <c r="AA18" s="363"/>
      <c r="AB18" s="10"/>
      <c r="AC18" s="10"/>
      <c r="AD18" s="10"/>
      <c r="AE18" s="10"/>
      <c r="AF18" s="10"/>
      <c r="AG18" s="10"/>
      <c r="AH18" s="10"/>
      <c r="AI18" s="10"/>
      <c r="AJ18" s="10"/>
      <c r="AK18" s="5"/>
      <c r="AL18" s="5"/>
      <c r="AM18" s="5"/>
      <c r="AN18" s="5"/>
      <c r="AO18" s="5"/>
      <c r="AP18" s="5"/>
      <c r="AQ18" s="370"/>
      <c r="AR18" s="383" t="str">
        <f t="shared" si="0"/>
        <v/>
      </c>
      <c r="AS18" s="381" t="str">
        <f t="shared" si="1"/>
        <v/>
      </c>
      <c r="AT18" s="52"/>
      <c r="AU18" s="5"/>
      <c r="AV18" s="5"/>
      <c r="AW18" s="5"/>
      <c r="AX18" s="5"/>
      <c r="AY18" s="388" t="str">
        <f t="shared" si="2"/>
        <v/>
      </c>
      <c r="AZ18" s="392" t="str">
        <f t="shared" si="3"/>
        <v/>
      </c>
      <c r="BA18" s="386" t="str">
        <f t="shared" si="4"/>
        <v/>
      </c>
      <c r="BB18" s="336" t="str">
        <f>IF(BA18="","",IF(เกณฑ์!$N$18="ACT",VLOOKUP(BA18,gradeact,5,TRUE),VLOOKUP(BA18,grade01,5,TRUE)))</f>
        <v/>
      </c>
      <c r="BC18" s="5"/>
      <c r="BD18" s="115"/>
      <c r="BE18" s="115"/>
      <c r="BF18" s="115"/>
      <c r="BG18" s="115"/>
    </row>
    <row r="19" spans="1:59" ht="15.75" customHeight="1" x14ac:dyDescent="0.5">
      <c r="A19" s="115"/>
      <c r="B19" s="55">
        <v>14</v>
      </c>
      <c r="C19" s="296" t="str">
        <f>IF(นักเรียน!C19="","",นักเรียน!C19)</f>
        <v/>
      </c>
      <c r="D19" s="619" t="str">
        <f>IF(นักเรียน!E19="","",นักเรียน!E19)</f>
        <v/>
      </c>
      <c r="E19" s="620"/>
      <c r="F19" s="363"/>
      <c r="G19" s="10"/>
      <c r="H19" s="10"/>
      <c r="I19" s="10"/>
      <c r="J19" s="10"/>
      <c r="K19" s="10"/>
      <c r="L19" s="10"/>
      <c r="M19" s="10"/>
      <c r="N19" s="10"/>
      <c r="O19" s="10"/>
      <c r="P19" s="5"/>
      <c r="Q19" s="5"/>
      <c r="R19" s="5"/>
      <c r="S19" s="5"/>
      <c r="T19" s="5"/>
      <c r="U19" s="5"/>
      <c r="V19" s="5"/>
      <c r="W19" s="5"/>
      <c r="X19" s="5"/>
      <c r="Y19" s="5"/>
      <c r="Z19" s="50"/>
      <c r="AA19" s="363"/>
      <c r="AB19" s="10"/>
      <c r="AC19" s="10"/>
      <c r="AD19" s="10"/>
      <c r="AE19" s="10"/>
      <c r="AF19" s="10"/>
      <c r="AG19" s="10"/>
      <c r="AH19" s="10"/>
      <c r="AI19" s="10"/>
      <c r="AJ19" s="10"/>
      <c r="AK19" s="5"/>
      <c r="AL19" s="5"/>
      <c r="AM19" s="5"/>
      <c r="AN19" s="5"/>
      <c r="AO19" s="5"/>
      <c r="AP19" s="5"/>
      <c r="AQ19" s="370"/>
      <c r="AR19" s="383" t="str">
        <f t="shared" si="0"/>
        <v/>
      </c>
      <c r="AS19" s="381" t="str">
        <f t="shared" si="1"/>
        <v/>
      </c>
      <c r="AT19" s="52"/>
      <c r="AU19" s="5"/>
      <c r="AV19" s="5"/>
      <c r="AW19" s="5"/>
      <c r="AX19" s="5"/>
      <c r="AY19" s="388" t="str">
        <f t="shared" si="2"/>
        <v/>
      </c>
      <c r="AZ19" s="392" t="str">
        <f t="shared" si="3"/>
        <v/>
      </c>
      <c r="BA19" s="386" t="str">
        <f t="shared" si="4"/>
        <v/>
      </c>
      <c r="BB19" s="336" t="str">
        <f>IF(BA19="","",IF(เกณฑ์!$N$18="ACT",VLOOKUP(BA19,gradeact,5,TRUE),VLOOKUP(BA19,grade01,5,TRUE)))</f>
        <v/>
      </c>
      <c r="BC19" s="5"/>
      <c r="BD19" s="115"/>
      <c r="BE19" s="115"/>
      <c r="BF19" s="115"/>
      <c r="BG19" s="115"/>
    </row>
    <row r="20" spans="1:59" ht="15.75" customHeight="1" x14ac:dyDescent="0.5">
      <c r="A20" s="115"/>
      <c r="B20" s="55">
        <v>15</v>
      </c>
      <c r="C20" s="296" t="str">
        <f>IF(นักเรียน!C20="","",นักเรียน!C20)</f>
        <v/>
      </c>
      <c r="D20" s="619" t="str">
        <f>IF(นักเรียน!E20="","",นักเรียน!E20)</f>
        <v/>
      </c>
      <c r="E20" s="620"/>
      <c r="F20" s="363"/>
      <c r="G20" s="10"/>
      <c r="H20" s="10"/>
      <c r="I20" s="10"/>
      <c r="J20" s="10"/>
      <c r="K20" s="10"/>
      <c r="L20" s="10"/>
      <c r="M20" s="10"/>
      <c r="N20" s="10"/>
      <c r="O20" s="10"/>
      <c r="P20" s="5"/>
      <c r="Q20" s="5"/>
      <c r="R20" s="5"/>
      <c r="S20" s="5"/>
      <c r="T20" s="5"/>
      <c r="U20" s="5"/>
      <c r="V20" s="5"/>
      <c r="W20" s="5"/>
      <c r="X20" s="5"/>
      <c r="Y20" s="5"/>
      <c r="Z20" s="50"/>
      <c r="AA20" s="363"/>
      <c r="AB20" s="10"/>
      <c r="AC20" s="10"/>
      <c r="AD20" s="10"/>
      <c r="AE20" s="10"/>
      <c r="AF20" s="10"/>
      <c r="AG20" s="10"/>
      <c r="AH20" s="10"/>
      <c r="AI20" s="10"/>
      <c r="AJ20" s="10"/>
      <c r="AK20" s="5"/>
      <c r="AL20" s="5"/>
      <c r="AM20" s="5"/>
      <c r="AN20" s="5"/>
      <c r="AO20" s="5"/>
      <c r="AP20" s="5"/>
      <c r="AQ20" s="370"/>
      <c r="AR20" s="383" t="str">
        <f t="shared" si="0"/>
        <v/>
      </c>
      <c r="AS20" s="381" t="str">
        <f t="shared" si="1"/>
        <v/>
      </c>
      <c r="AT20" s="52"/>
      <c r="AU20" s="5"/>
      <c r="AV20" s="5"/>
      <c r="AW20" s="5"/>
      <c r="AX20" s="5"/>
      <c r="AY20" s="388" t="str">
        <f t="shared" si="2"/>
        <v/>
      </c>
      <c r="AZ20" s="392" t="str">
        <f t="shared" si="3"/>
        <v/>
      </c>
      <c r="BA20" s="386" t="str">
        <f t="shared" si="4"/>
        <v/>
      </c>
      <c r="BB20" s="336" t="str">
        <f>IF(BA20="","",IF(เกณฑ์!$N$18="ACT",VLOOKUP(BA20,gradeact,5,TRUE),VLOOKUP(BA20,grade01,5,TRUE)))</f>
        <v/>
      </c>
      <c r="BC20" s="5"/>
      <c r="BD20" s="115"/>
      <c r="BE20" s="115"/>
      <c r="BF20" s="115"/>
      <c r="BG20" s="115"/>
    </row>
    <row r="21" spans="1:59" ht="15.75" customHeight="1" x14ac:dyDescent="0.5">
      <c r="A21" s="115"/>
      <c r="B21" s="55">
        <v>16</v>
      </c>
      <c r="C21" s="296" t="str">
        <f>IF(นักเรียน!C21="","",นักเรียน!C21)</f>
        <v/>
      </c>
      <c r="D21" s="619" t="str">
        <f>IF(นักเรียน!E21="","",นักเรียน!E21)</f>
        <v/>
      </c>
      <c r="E21" s="620"/>
      <c r="F21" s="363"/>
      <c r="G21" s="10"/>
      <c r="H21" s="10"/>
      <c r="I21" s="10"/>
      <c r="J21" s="10"/>
      <c r="K21" s="10"/>
      <c r="L21" s="10"/>
      <c r="M21" s="10"/>
      <c r="N21" s="10"/>
      <c r="O21" s="10"/>
      <c r="P21" s="5"/>
      <c r="Q21" s="5"/>
      <c r="R21" s="5"/>
      <c r="S21" s="5"/>
      <c r="T21" s="5"/>
      <c r="U21" s="5"/>
      <c r="V21" s="5"/>
      <c r="W21" s="5"/>
      <c r="X21" s="5"/>
      <c r="Y21" s="5"/>
      <c r="Z21" s="50"/>
      <c r="AA21" s="363"/>
      <c r="AB21" s="10"/>
      <c r="AC21" s="10"/>
      <c r="AD21" s="10"/>
      <c r="AE21" s="10"/>
      <c r="AF21" s="10"/>
      <c r="AG21" s="10"/>
      <c r="AH21" s="10"/>
      <c r="AI21" s="10"/>
      <c r="AJ21" s="10"/>
      <c r="AK21" s="5"/>
      <c r="AL21" s="5"/>
      <c r="AM21" s="5"/>
      <c r="AN21" s="5"/>
      <c r="AO21" s="5"/>
      <c r="AP21" s="5"/>
      <c r="AQ21" s="370"/>
      <c r="AR21" s="383" t="str">
        <f t="shared" si="0"/>
        <v/>
      </c>
      <c r="AS21" s="381" t="str">
        <f t="shared" si="1"/>
        <v/>
      </c>
      <c r="AT21" s="52"/>
      <c r="AU21" s="5"/>
      <c r="AV21" s="5"/>
      <c r="AW21" s="5"/>
      <c r="AX21" s="5"/>
      <c r="AY21" s="388" t="str">
        <f t="shared" si="2"/>
        <v/>
      </c>
      <c r="AZ21" s="392" t="str">
        <f t="shared" si="3"/>
        <v/>
      </c>
      <c r="BA21" s="386" t="str">
        <f t="shared" si="4"/>
        <v/>
      </c>
      <c r="BB21" s="336" t="str">
        <f>IF(BA21="","",IF(เกณฑ์!$N$18="ACT",VLOOKUP(BA21,gradeact,5,TRUE),VLOOKUP(BA21,grade01,5,TRUE)))</f>
        <v/>
      </c>
      <c r="BC21" s="5"/>
      <c r="BD21" s="115"/>
      <c r="BE21" s="115"/>
      <c r="BF21" s="115"/>
      <c r="BG21" s="115"/>
    </row>
    <row r="22" spans="1:59" ht="15.75" customHeight="1" x14ac:dyDescent="0.5">
      <c r="A22" s="115"/>
      <c r="B22" s="54">
        <v>17</v>
      </c>
      <c r="C22" s="296" t="str">
        <f>IF(นักเรียน!C22="","",นักเรียน!C22)</f>
        <v/>
      </c>
      <c r="D22" s="619" t="str">
        <f>IF(นักเรียน!E22="","",นักเรียน!E22)</f>
        <v/>
      </c>
      <c r="E22" s="620"/>
      <c r="F22" s="363"/>
      <c r="G22" s="10"/>
      <c r="H22" s="10"/>
      <c r="I22" s="10"/>
      <c r="J22" s="10"/>
      <c r="K22" s="10"/>
      <c r="L22" s="10"/>
      <c r="M22" s="10"/>
      <c r="N22" s="10"/>
      <c r="O22" s="10"/>
      <c r="P22" s="5"/>
      <c r="Q22" s="5"/>
      <c r="R22" s="5"/>
      <c r="S22" s="5"/>
      <c r="T22" s="5"/>
      <c r="U22" s="5"/>
      <c r="V22" s="5"/>
      <c r="W22" s="5"/>
      <c r="X22" s="5"/>
      <c r="Y22" s="5"/>
      <c r="Z22" s="50"/>
      <c r="AA22" s="363"/>
      <c r="AB22" s="10"/>
      <c r="AC22" s="10"/>
      <c r="AD22" s="10"/>
      <c r="AE22" s="10"/>
      <c r="AF22" s="10"/>
      <c r="AG22" s="10"/>
      <c r="AH22" s="10"/>
      <c r="AI22" s="10"/>
      <c r="AJ22" s="10"/>
      <c r="AK22" s="5"/>
      <c r="AL22" s="5"/>
      <c r="AM22" s="5"/>
      <c r="AN22" s="5"/>
      <c r="AO22" s="5"/>
      <c r="AP22" s="5"/>
      <c r="AQ22" s="370"/>
      <c r="AR22" s="383" t="str">
        <f t="shared" si="0"/>
        <v/>
      </c>
      <c r="AS22" s="381" t="str">
        <f t="shared" si="1"/>
        <v/>
      </c>
      <c r="AT22" s="52"/>
      <c r="AU22" s="5"/>
      <c r="AV22" s="5"/>
      <c r="AW22" s="5"/>
      <c r="AX22" s="5"/>
      <c r="AY22" s="388" t="str">
        <f t="shared" si="2"/>
        <v/>
      </c>
      <c r="AZ22" s="392" t="str">
        <f t="shared" si="3"/>
        <v/>
      </c>
      <c r="BA22" s="386" t="str">
        <f t="shared" si="4"/>
        <v/>
      </c>
      <c r="BB22" s="336" t="str">
        <f>IF(BA22="","",IF(เกณฑ์!$N$18="ACT",VLOOKUP(BA22,gradeact,5,TRUE),VLOOKUP(BA22,grade01,5,TRUE)))</f>
        <v/>
      </c>
      <c r="BC22" s="5"/>
      <c r="BD22" s="115"/>
      <c r="BE22" s="115"/>
      <c r="BF22" s="115"/>
      <c r="BG22" s="115"/>
    </row>
    <row r="23" spans="1:59" ht="15.75" customHeight="1" x14ac:dyDescent="0.5">
      <c r="A23" s="115"/>
      <c r="B23" s="55">
        <v>18</v>
      </c>
      <c r="C23" s="296" t="str">
        <f>IF(นักเรียน!C23="","",นักเรียน!C23)</f>
        <v/>
      </c>
      <c r="D23" s="619" t="str">
        <f>IF(นักเรียน!E23="","",นักเรียน!E23)</f>
        <v/>
      </c>
      <c r="E23" s="620"/>
      <c r="F23" s="363"/>
      <c r="G23" s="10"/>
      <c r="H23" s="10"/>
      <c r="I23" s="10"/>
      <c r="J23" s="10"/>
      <c r="K23" s="10"/>
      <c r="L23" s="10"/>
      <c r="M23" s="10"/>
      <c r="N23" s="10"/>
      <c r="O23" s="10"/>
      <c r="P23" s="5"/>
      <c r="Q23" s="5"/>
      <c r="R23" s="5"/>
      <c r="S23" s="5"/>
      <c r="T23" s="5"/>
      <c r="U23" s="5"/>
      <c r="V23" s="5"/>
      <c r="W23" s="5"/>
      <c r="X23" s="5"/>
      <c r="Y23" s="5"/>
      <c r="Z23" s="50"/>
      <c r="AA23" s="363"/>
      <c r="AB23" s="10"/>
      <c r="AC23" s="10"/>
      <c r="AD23" s="10"/>
      <c r="AE23" s="10"/>
      <c r="AF23" s="10"/>
      <c r="AG23" s="10"/>
      <c r="AH23" s="10"/>
      <c r="AI23" s="10"/>
      <c r="AJ23" s="10"/>
      <c r="AK23" s="5"/>
      <c r="AL23" s="5"/>
      <c r="AM23" s="5"/>
      <c r="AN23" s="5"/>
      <c r="AO23" s="5"/>
      <c r="AP23" s="5"/>
      <c r="AQ23" s="370"/>
      <c r="AR23" s="383" t="str">
        <f t="shared" si="0"/>
        <v/>
      </c>
      <c r="AS23" s="381" t="str">
        <f t="shared" si="1"/>
        <v/>
      </c>
      <c r="AT23" s="363"/>
      <c r="AU23" s="10"/>
      <c r="AV23" s="5"/>
      <c r="AW23" s="5"/>
      <c r="AX23" s="5"/>
      <c r="AY23" s="388" t="str">
        <f t="shared" si="2"/>
        <v/>
      </c>
      <c r="AZ23" s="392" t="str">
        <f t="shared" si="3"/>
        <v/>
      </c>
      <c r="BA23" s="386" t="str">
        <f t="shared" si="4"/>
        <v/>
      </c>
      <c r="BB23" s="336" t="str">
        <f>IF(BA23="","",IF(เกณฑ์!$N$18="ACT",VLOOKUP(BA23,gradeact,5,TRUE),VLOOKUP(BA23,grade01,5,TRUE)))</f>
        <v/>
      </c>
      <c r="BC23" s="5"/>
      <c r="BD23" s="115"/>
      <c r="BE23" s="115"/>
      <c r="BF23" s="115"/>
      <c r="BG23" s="115"/>
    </row>
    <row r="24" spans="1:59" ht="15.75" customHeight="1" x14ac:dyDescent="0.5">
      <c r="A24" s="115"/>
      <c r="B24" s="55">
        <v>19</v>
      </c>
      <c r="C24" s="296" t="str">
        <f>IF(นักเรียน!C24="","",นักเรียน!C24)</f>
        <v/>
      </c>
      <c r="D24" s="619" t="str">
        <f>IF(นักเรียน!E24="","",นักเรียน!E24)</f>
        <v/>
      </c>
      <c r="E24" s="620"/>
      <c r="F24" s="363"/>
      <c r="G24" s="10"/>
      <c r="H24" s="10"/>
      <c r="I24" s="10"/>
      <c r="J24" s="10"/>
      <c r="K24" s="10"/>
      <c r="L24" s="10"/>
      <c r="M24" s="10"/>
      <c r="N24" s="10"/>
      <c r="O24" s="10"/>
      <c r="P24" s="5"/>
      <c r="Q24" s="5"/>
      <c r="R24" s="5"/>
      <c r="S24" s="5"/>
      <c r="T24" s="5"/>
      <c r="U24" s="5"/>
      <c r="V24" s="5"/>
      <c r="W24" s="5"/>
      <c r="X24" s="5"/>
      <c r="Y24" s="5"/>
      <c r="Z24" s="50"/>
      <c r="AA24" s="363"/>
      <c r="AB24" s="10"/>
      <c r="AC24" s="10"/>
      <c r="AD24" s="10"/>
      <c r="AE24" s="10"/>
      <c r="AF24" s="10"/>
      <c r="AG24" s="10"/>
      <c r="AH24" s="10"/>
      <c r="AI24" s="10"/>
      <c r="AJ24" s="10"/>
      <c r="AK24" s="5"/>
      <c r="AL24" s="5"/>
      <c r="AM24" s="5"/>
      <c r="AN24" s="5"/>
      <c r="AO24" s="5"/>
      <c r="AP24" s="5"/>
      <c r="AQ24" s="370"/>
      <c r="AR24" s="383" t="str">
        <f t="shared" si="0"/>
        <v/>
      </c>
      <c r="AS24" s="381" t="str">
        <f t="shared" si="1"/>
        <v/>
      </c>
      <c r="AT24" s="363"/>
      <c r="AU24" s="10"/>
      <c r="AV24" s="5"/>
      <c r="AW24" s="5"/>
      <c r="AX24" s="5"/>
      <c r="AY24" s="388" t="str">
        <f t="shared" si="2"/>
        <v/>
      </c>
      <c r="AZ24" s="392" t="str">
        <f t="shared" si="3"/>
        <v/>
      </c>
      <c r="BA24" s="386" t="str">
        <f t="shared" si="4"/>
        <v/>
      </c>
      <c r="BB24" s="336" t="str">
        <f>IF(BA24="","",IF(เกณฑ์!$N$18="ACT",VLOOKUP(BA24,gradeact,5,TRUE),VLOOKUP(BA24,grade01,5,TRUE)))</f>
        <v/>
      </c>
      <c r="BC24" s="5"/>
      <c r="BD24" s="115"/>
      <c r="BE24" s="115"/>
      <c r="BF24" s="115"/>
      <c r="BG24" s="115"/>
    </row>
    <row r="25" spans="1:59" ht="15.75" customHeight="1" x14ac:dyDescent="0.5">
      <c r="A25" s="115"/>
      <c r="B25" s="55">
        <v>20</v>
      </c>
      <c r="C25" s="296" t="str">
        <f>IF(นักเรียน!C25="","",นักเรียน!C25)</f>
        <v/>
      </c>
      <c r="D25" s="619" t="str">
        <f>IF(นักเรียน!E25="","",นักเรียน!E25)</f>
        <v/>
      </c>
      <c r="E25" s="620"/>
      <c r="F25" s="363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5"/>
      <c r="R25" s="5"/>
      <c r="S25" s="5"/>
      <c r="T25" s="5"/>
      <c r="U25" s="5"/>
      <c r="V25" s="5"/>
      <c r="W25" s="5"/>
      <c r="X25" s="5"/>
      <c r="Y25" s="5"/>
      <c r="Z25" s="50"/>
      <c r="AA25" s="363"/>
      <c r="AB25" s="10"/>
      <c r="AC25" s="10"/>
      <c r="AD25" s="10"/>
      <c r="AE25" s="10"/>
      <c r="AF25" s="10"/>
      <c r="AG25" s="10"/>
      <c r="AH25" s="10"/>
      <c r="AI25" s="10"/>
      <c r="AJ25" s="10"/>
      <c r="AK25" s="5"/>
      <c r="AL25" s="5"/>
      <c r="AM25" s="5"/>
      <c r="AN25" s="5"/>
      <c r="AO25" s="5"/>
      <c r="AP25" s="5"/>
      <c r="AQ25" s="370"/>
      <c r="AR25" s="383" t="str">
        <f t="shared" si="0"/>
        <v/>
      </c>
      <c r="AS25" s="381" t="str">
        <f t="shared" si="1"/>
        <v/>
      </c>
      <c r="AT25" s="363"/>
      <c r="AU25" s="10"/>
      <c r="AV25" s="5"/>
      <c r="AW25" s="5"/>
      <c r="AX25" s="5"/>
      <c r="AY25" s="388" t="str">
        <f t="shared" si="2"/>
        <v/>
      </c>
      <c r="AZ25" s="392" t="str">
        <f t="shared" si="3"/>
        <v/>
      </c>
      <c r="BA25" s="386" t="str">
        <f t="shared" si="4"/>
        <v/>
      </c>
      <c r="BB25" s="336" t="str">
        <f>IF(BA25="","",IF(เกณฑ์!$N$18="ACT",VLOOKUP(BA25,gradeact,5,TRUE),VLOOKUP(BA25,grade01,5,TRUE)))</f>
        <v/>
      </c>
      <c r="BC25" s="5"/>
      <c r="BD25" s="115"/>
      <c r="BE25" s="115"/>
      <c r="BF25" s="115"/>
      <c r="BG25" s="115"/>
    </row>
    <row r="26" spans="1:59" ht="15.75" customHeight="1" x14ac:dyDescent="0.5">
      <c r="A26" s="115"/>
      <c r="B26" s="54">
        <v>21</v>
      </c>
      <c r="C26" s="296" t="str">
        <f>IF(นักเรียน!C26="","",นักเรียน!C26)</f>
        <v/>
      </c>
      <c r="D26" s="619" t="str">
        <f>IF(นักเรียน!E26="","",นักเรียน!E26)</f>
        <v/>
      </c>
      <c r="E26" s="620"/>
      <c r="F26" s="363"/>
      <c r="G26" s="10"/>
      <c r="H26" s="10"/>
      <c r="I26" s="10"/>
      <c r="J26" s="10"/>
      <c r="K26" s="10"/>
      <c r="L26" s="10"/>
      <c r="M26" s="10"/>
      <c r="N26" s="10"/>
      <c r="O26" s="10"/>
      <c r="P26" s="5"/>
      <c r="Q26" s="5"/>
      <c r="R26" s="5"/>
      <c r="S26" s="5"/>
      <c r="T26" s="5"/>
      <c r="U26" s="5"/>
      <c r="V26" s="5"/>
      <c r="W26" s="5"/>
      <c r="X26" s="5"/>
      <c r="Y26" s="5"/>
      <c r="Z26" s="50"/>
      <c r="AA26" s="363"/>
      <c r="AB26" s="10"/>
      <c r="AC26" s="10"/>
      <c r="AD26" s="10"/>
      <c r="AE26" s="10"/>
      <c r="AF26" s="10"/>
      <c r="AG26" s="10"/>
      <c r="AH26" s="10"/>
      <c r="AI26" s="10"/>
      <c r="AJ26" s="10"/>
      <c r="AK26" s="5"/>
      <c r="AL26" s="5"/>
      <c r="AM26" s="5"/>
      <c r="AN26" s="5"/>
      <c r="AO26" s="5"/>
      <c r="AP26" s="5"/>
      <c r="AQ26" s="370"/>
      <c r="AR26" s="383" t="str">
        <f t="shared" si="0"/>
        <v/>
      </c>
      <c r="AS26" s="381" t="str">
        <f t="shared" si="1"/>
        <v/>
      </c>
      <c r="AT26" s="363"/>
      <c r="AU26" s="10"/>
      <c r="AV26" s="5"/>
      <c r="AW26" s="5"/>
      <c r="AX26" s="5"/>
      <c r="AY26" s="388" t="str">
        <f t="shared" si="2"/>
        <v/>
      </c>
      <c r="AZ26" s="392" t="str">
        <f t="shared" si="3"/>
        <v/>
      </c>
      <c r="BA26" s="386" t="str">
        <f t="shared" si="4"/>
        <v/>
      </c>
      <c r="BB26" s="336" t="str">
        <f>IF(BA26="","",IF(เกณฑ์!$N$18="ACT",VLOOKUP(BA26,gradeact,5,TRUE),VLOOKUP(BA26,grade01,5,TRUE)))</f>
        <v/>
      </c>
      <c r="BC26" s="5"/>
      <c r="BD26" s="115"/>
      <c r="BE26" s="115"/>
      <c r="BF26" s="115"/>
      <c r="BG26" s="115"/>
    </row>
    <row r="27" spans="1:59" ht="15.75" customHeight="1" x14ac:dyDescent="0.5">
      <c r="A27" s="115"/>
      <c r="B27" s="55">
        <v>22</v>
      </c>
      <c r="C27" s="296" t="str">
        <f>IF(นักเรียน!C27="","",นักเรียน!C27)</f>
        <v/>
      </c>
      <c r="D27" s="619" t="str">
        <f>IF(นักเรียน!E27="","",นักเรียน!E27)</f>
        <v/>
      </c>
      <c r="E27" s="620"/>
      <c r="F27" s="363"/>
      <c r="G27" s="10"/>
      <c r="H27" s="10"/>
      <c r="I27" s="10"/>
      <c r="J27" s="10"/>
      <c r="K27" s="10"/>
      <c r="L27" s="10"/>
      <c r="M27" s="10"/>
      <c r="N27" s="10"/>
      <c r="O27" s="10"/>
      <c r="P27" s="5"/>
      <c r="Q27" s="5"/>
      <c r="R27" s="5"/>
      <c r="S27" s="5"/>
      <c r="T27" s="5"/>
      <c r="U27" s="5"/>
      <c r="V27" s="5"/>
      <c r="W27" s="5"/>
      <c r="X27" s="5"/>
      <c r="Y27" s="5"/>
      <c r="Z27" s="50"/>
      <c r="AA27" s="363"/>
      <c r="AB27" s="10"/>
      <c r="AC27" s="10"/>
      <c r="AD27" s="10"/>
      <c r="AE27" s="10"/>
      <c r="AF27" s="10"/>
      <c r="AG27" s="10"/>
      <c r="AH27" s="10"/>
      <c r="AI27" s="10"/>
      <c r="AJ27" s="10"/>
      <c r="AK27" s="5"/>
      <c r="AL27" s="5"/>
      <c r="AM27" s="5"/>
      <c r="AN27" s="5"/>
      <c r="AO27" s="5"/>
      <c r="AP27" s="5"/>
      <c r="AQ27" s="370"/>
      <c r="AR27" s="383" t="str">
        <f t="shared" si="0"/>
        <v/>
      </c>
      <c r="AS27" s="381" t="str">
        <f t="shared" si="1"/>
        <v/>
      </c>
      <c r="AT27" s="363"/>
      <c r="AU27" s="10"/>
      <c r="AV27" s="5"/>
      <c r="AW27" s="5"/>
      <c r="AX27" s="5"/>
      <c r="AY27" s="388" t="str">
        <f t="shared" si="2"/>
        <v/>
      </c>
      <c r="AZ27" s="392" t="str">
        <f t="shared" si="3"/>
        <v/>
      </c>
      <c r="BA27" s="386" t="str">
        <f t="shared" si="4"/>
        <v/>
      </c>
      <c r="BB27" s="336" t="str">
        <f>IF(BA27="","",IF(เกณฑ์!$N$18="ACT",VLOOKUP(BA27,gradeact,5,TRUE),VLOOKUP(BA27,grade01,5,TRUE)))</f>
        <v/>
      </c>
      <c r="BC27" s="5"/>
      <c r="BD27" s="115"/>
      <c r="BE27" s="115"/>
      <c r="BF27" s="115"/>
      <c r="BG27" s="115"/>
    </row>
    <row r="28" spans="1:59" ht="15.75" customHeight="1" x14ac:dyDescent="0.5">
      <c r="A28" s="115"/>
      <c r="B28" s="55">
        <v>23</v>
      </c>
      <c r="C28" s="296" t="str">
        <f>IF(นักเรียน!C28="","",นักเรียน!C28)</f>
        <v/>
      </c>
      <c r="D28" s="619" t="str">
        <f>IF(นักเรียน!E28="","",นักเรียน!E28)</f>
        <v/>
      </c>
      <c r="E28" s="620"/>
      <c r="F28" s="363"/>
      <c r="G28" s="10"/>
      <c r="H28" s="10"/>
      <c r="I28" s="10"/>
      <c r="J28" s="10"/>
      <c r="K28" s="10"/>
      <c r="L28" s="10"/>
      <c r="M28" s="10"/>
      <c r="N28" s="10"/>
      <c r="O28" s="10"/>
      <c r="P28" s="5"/>
      <c r="Q28" s="5"/>
      <c r="R28" s="5"/>
      <c r="S28" s="5"/>
      <c r="T28" s="5"/>
      <c r="U28" s="5"/>
      <c r="V28" s="5"/>
      <c r="W28" s="5"/>
      <c r="X28" s="5"/>
      <c r="Y28" s="5"/>
      <c r="Z28" s="50"/>
      <c r="AA28" s="363"/>
      <c r="AB28" s="10"/>
      <c r="AC28" s="10"/>
      <c r="AD28" s="10"/>
      <c r="AE28" s="10"/>
      <c r="AF28" s="10"/>
      <c r="AG28" s="10"/>
      <c r="AH28" s="10"/>
      <c r="AI28" s="10"/>
      <c r="AJ28" s="10"/>
      <c r="AK28" s="5"/>
      <c r="AL28" s="5"/>
      <c r="AM28" s="5"/>
      <c r="AN28" s="5"/>
      <c r="AO28" s="5"/>
      <c r="AP28" s="5"/>
      <c r="AQ28" s="370"/>
      <c r="AR28" s="383" t="str">
        <f t="shared" si="0"/>
        <v/>
      </c>
      <c r="AS28" s="381" t="str">
        <f t="shared" si="1"/>
        <v/>
      </c>
      <c r="AT28" s="363"/>
      <c r="AU28" s="10"/>
      <c r="AV28" s="5"/>
      <c r="AW28" s="5"/>
      <c r="AX28" s="5"/>
      <c r="AY28" s="388" t="str">
        <f t="shared" si="2"/>
        <v/>
      </c>
      <c r="AZ28" s="392" t="str">
        <f t="shared" si="3"/>
        <v/>
      </c>
      <c r="BA28" s="386" t="str">
        <f t="shared" si="4"/>
        <v/>
      </c>
      <c r="BB28" s="336" t="str">
        <f>IF(BA28="","",IF(เกณฑ์!$N$18="ACT",VLOOKUP(BA28,gradeact,5,TRUE),VLOOKUP(BA28,grade01,5,TRUE)))</f>
        <v/>
      </c>
      <c r="BC28" s="5"/>
      <c r="BD28" s="115"/>
      <c r="BE28" s="115"/>
      <c r="BF28" s="115"/>
      <c r="BG28" s="115"/>
    </row>
    <row r="29" spans="1:59" ht="15.75" customHeight="1" x14ac:dyDescent="0.5">
      <c r="A29" s="115"/>
      <c r="B29" s="55">
        <v>24</v>
      </c>
      <c r="C29" s="296" t="str">
        <f>IF(นักเรียน!C29="","",นักเรียน!C29)</f>
        <v/>
      </c>
      <c r="D29" s="619" t="str">
        <f>IF(นักเรียน!E29="","",นักเรียน!E29)</f>
        <v/>
      </c>
      <c r="E29" s="620"/>
      <c r="F29" s="363"/>
      <c r="G29" s="10"/>
      <c r="H29" s="10"/>
      <c r="I29" s="10"/>
      <c r="J29" s="10"/>
      <c r="K29" s="10"/>
      <c r="L29" s="10"/>
      <c r="M29" s="10"/>
      <c r="N29" s="10"/>
      <c r="O29" s="10"/>
      <c r="P29" s="5"/>
      <c r="Q29" s="5"/>
      <c r="R29" s="5"/>
      <c r="S29" s="5"/>
      <c r="T29" s="5"/>
      <c r="U29" s="5"/>
      <c r="V29" s="5"/>
      <c r="W29" s="5"/>
      <c r="X29" s="5"/>
      <c r="Y29" s="5"/>
      <c r="Z29" s="50"/>
      <c r="AA29" s="363"/>
      <c r="AB29" s="10"/>
      <c r="AC29" s="10"/>
      <c r="AD29" s="10"/>
      <c r="AE29" s="10"/>
      <c r="AF29" s="10"/>
      <c r="AG29" s="10"/>
      <c r="AH29" s="10"/>
      <c r="AI29" s="10"/>
      <c r="AJ29" s="10"/>
      <c r="AK29" s="5"/>
      <c r="AL29" s="5"/>
      <c r="AM29" s="5"/>
      <c r="AN29" s="5"/>
      <c r="AO29" s="5"/>
      <c r="AP29" s="5"/>
      <c r="AQ29" s="370"/>
      <c r="AR29" s="383" t="str">
        <f t="shared" si="0"/>
        <v/>
      </c>
      <c r="AS29" s="381" t="str">
        <f t="shared" si="1"/>
        <v/>
      </c>
      <c r="AT29" s="363"/>
      <c r="AU29" s="10"/>
      <c r="AV29" s="5"/>
      <c r="AW29" s="5"/>
      <c r="AX29" s="5"/>
      <c r="AY29" s="388" t="str">
        <f t="shared" si="2"/>
        <v/>
      </c>
      <c r="AZ29" s="392" t="str">
        <f t="shared" si="3"/>
        <v/>
      </c>
      <c r="BA29" s="386" t="str">
        <f t="shared" si="4"/>
        <v/>
      </c>
      <c r="BB29" s="336" t="str">
        <f>IF(BA29="","",IF(เกณฑ์!$N$18="ACT",VLOOKUP(BA29,gradeact,5,TRUE),VLOOKUP(BA29,grade01,5,TRUE)))</f>
        <v/>
      </c>
      <c r="BC29" s="5"/>
      <c r="BD29" s="115"/>
      <c r="BE29" s="115"/>
      <c r="BF29" s="115"/>
      <c r="BG29" s="115"/>
    </row>
    <row r="30" spans="1:59" ht="15.75" customHeight="1" x14ac:dyDescent="0.5">
      <c r="A30" s="115"/>
      <c r="B30" s="54">
        <v>25</v>
      </c>
      <c r="C30" s="296" t="str">
        <f>IF(นักเรียน!C30="","",นักเรียน!C30)</f>
        <v/>
      </c>
      <c r="D30" s="619" t="str">
        <f>IF(นักเรียน!E30="","",นักเรียน!E30)</f>
        <v/>
      </c>
      <c r="E30" s="620"/>
      <c r="F30" s="363"/>
      <c r="G30" s="10"/>
      <c r="H30" s="10"/>
      <c r="I30" s="10"/>
      <c r="J30" s="10"/>
      <c r="K30" s="10"/>
      <c r="L30" s="10"/>
      <c r="M30" s="10"/>
      <c r="N30" s="10"/>
      <c r="O30" s="10"/>
      <c r="P30" s="5"/>
      <c r="Q30" s="5"/>
      <c r="R30" s="5"/>
      <c r="S30" s="5"/>
      <c r="T30" s="5"/>
      <c r="U30" s="5"/>
      <c r="V30" s="5"/>
      <c r="W30" s="5"/>
      <c r="X30" s="5"/>
      <c r="Y30" s="5"/>
      <c r="Z30" s="50"/>
      <c r="AA30" s="363"/>
      <c r="AB30" s="10"/>
      <c r="AC30" s="10"/>
      <c r="AD30" s="10"/>
      <c r="AE30" s="10"/>
      <c r="AF30" s="10"/>
      <c r="AG30" s="10"/>
      <c r="AH30" s="10"/>
      <c r="AI30" s="10"/>
      <c r="AJ30" s="10"/>
      <c r="AK30" s="5"/>
      <c r="AL30" s="5"/>
      <c r="AM30" s="5"/>
      <c r="AN30" s="5"/>
      <c r="AO30" s="5"/>
      <c r="AP30" s="5"/>
      <c r="AQ30" s="370"/>
      <c r="AR30" s="383" t="str">
        <f t="shared" si="0"/>
        <v/>
      </c>
      <c r="AS30" s="381" t="str">
        <f t="shared" si="1"/>
        <v/>
      </c>
      <c r="AT30" s="363"/>
      <c r="AU30" s="10"/>
      <c r="AV30" s="5"/>
      <c r="AW30" s="5"/>
      <c r="AX30" s="5"/>
      <c r="AY30" s="388" t="str">
        <f t="shared" si="2"/>
        <v/>
      </c>
      <c r="AZ30" s="392" t="str">
        <f t="shared" si="3"/>
        <v/>
      </c>
      <c r="BA30" s="386" t="str">
        <f t="shared" si="4"/>
        <v/>
      </c>
      <c r="BB30" s="336" t="str">
        <f>IF(BA30="","",IF(เกณฑ์!$N$18="ACT",VLOOKUP(BA30,gradeact,5,TRUE),VLOOKUP(BA30,grade01,5,TRUE)))</f>
        <v/>
      </c>
      <c r="BC30" s="5"/>
      <c r="BD30" s="115"/>
      <c r="BE30" s="115"/>
      <c r="BF30" s="115"/>
      <c r="BG30" s="115"/>
    </row>
    <row r="31" spans="1:59" ht="15.75" customHeight="1" x14ac:dyDescent="0.5">
      <c r="A31" s="115"/>
      <c r="B31" s="55">
        <v>26</v>
      </c>
      <c r="C31" s="296" t="str">
        <f>IF(นักเรียน!C31="","",นักเรียน!C31)</f>
        <v/>
      </c>
      <c r="D31" s="619" t="str">
        <f>IF(นักเรียน!E31="","",นักเรียน!E31)</f>
        <v/>
      </c>
      <c r="E31" s="620"/>
      <c r="F31" s="363"/>
      <c r="G31" s="10"/>
      <c r="H31" s="10"/>
      <c r="I31" s="10"/>
      <c r="J31" s="10"/>
      <c r="K31" s="10"/>
      <c r="L31" s="10"/>
      <c r="M31" s="10"/>
      <c r="N31" s="10"/>
      <c r="O31" s="10"/>
      <c r="P31" s="5"/>
      <c r="Q31" s="5"/>
      <c r="R31" s="5"/>
      <c r="S31" s="5"/>
      <c r="T31" s="5"/>
      <c r="U31" s="5"/>
      <c r="V31" s="5"/>
      <c r="W31" s="5"/>
      <c r="X31" s="5"/>
      <c r="Y31" s="5"/>
      <c r="Z31" s="50"/>
      <c r="AA31" s="363"/>
      <c r="AB31" s="10"/>
      <c r="AC31" s="10"/>
      <c r="AD31" s="10"/>
      <c r="AE31" s="10"/>
      <c r="AF31" s="10"/>
      <c r="AG31" s="10"/>
      <c r="AH31" s="10"/>
      <c r="AI31" s="10"/>
      <c r="AJ31" s="10"/>
      <c r="AK31" s="5"/>
      <c r="AL31" s="5"/>
      <c r="AM31" s="5"/>
      <c r="AN31" s="5"/>
      <c r="AO31" s="5"/>
      <c r="AP31" s="5"/>
      <c r="AQ31" s="370"/>
      <c r="AR31" s="383" t="str">
        <f t="shared" si="0"/>
        <v/>
      </c>
      <c r="AS31" s="381" t="str">
        <f t="shared" si="1"/>
        <v/>
      </c>
      <c r="AT31" s="363"/>
      <c r="AU31" s="10"/>
      <c r="AV31" s="5"/>
      <c r="AW31" s="5"/>
      <c r="AX31" s="5"/>
      <c r="AY31" s="388" t="str">
        <f t="shared" si="2"/>
        <v/>
      </c>
      <c r="AZ31" s="392" t="str">
        <f t="shared" si="3"/>
        <v/>
      </c>
      <c r="BA31" s="386" t="str">
        <f t="shared" si="4"/>
        <v/>
      </c>
      <c r="BB31" s="336" t="str">
        <f>IF(BA31="","",IF(เกณฑ์!$N$18="ACT",VLOOKUP(BA31,gradeact,5,TRUE),VLOOKUP(BA31,grade01,5,TRUE)))</f>
        <v/>
      </c>
      <c r="BC31" s="5"/>
      <c r="BD31" s="115"/>
      <c r="BE31" s="115"/>
      <c r="BF31" s="115"/>
      <c r="BG31" s="115"/>
    </row>
    <row r="32" spans="1:59" ht="15.75" customHeight="1" x14ac:dyDescent="0.5">
      <c r="A32" s="115"/>
      <c r="B32" s="55">
        <v>27</v>
      </c>
      <c r="C32" s="296" t="str">
        <f>IF(นักเรียน!C32="","",นักเรียน!C32)</f>
        <v/>
      </c>
      <c r="D32" s="619" t="str">
        <f>IF(นักเรียน!E32="","",นักเรียน!E32)</f>
        <v/>
      </c>
      <c r="E32" s="620"/>
      <c r="F32" s="52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0"/>
      <c r="AA32" s="52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370"/>
      <c r="AR32" s="383" t="str">
        <f t="shared" si="0"/>
        <v/>
      </c>
      <c r="AS32" s="381" t="str">
        <f t="shared" si="1"/>
        <v/>
      </c>
      <c r="AT32" s="52"/>
      <c r="AU32" s="5"/>
      <c r="AV32" s="5"/>
      <c r="AW32" s="5"/>
      <c r="AX32" s="5"/>
      <c r="AY32" s="388" t="str">
        <f t="shared" si="2"/>
        <v/>
      </c>
      <c r="AZ32" s="392" t="str">
        <f t="shared" si="3"/>
        <v/>
      </c>
      <c r="BA32" s="386" t="str">
        <f t="shared" si="4"/>
        <v/>
      </c>
      <c r="BB32" s="336" t="str">
        <f>IF(BA32="","",IF(เกณฑ์!$N$18="ACT",VLOOKUP(BA32,gradeact,5,TRUE),VLOOKUP(BA32,grade01,5,TRUE)))</f>
        <v/>
      </c>
      <c r="BC32" s="5"/>
      <c r="BD32" s="115"/>
      <c r="BE32" s="115"/>
      <c r="BF32" s="115"/>
      <c r="BG32" s="115"/>
    </row>
    <row r="33" spans="1:59" ht="15.75" customHeight="1" x14ac:dyDescent="0.5">
      <c r="A33" s="115"/>
      <c r="B33" s="55">
        <v>28</v>
      </c>
      <c r="C33" s="296" t="str">
        <f>IF(นักเรียน!C33="","",นักเรียน!C33)</f>
        <v/>
      </c>
      <c r="D33" s="619" t="str">
        <f>IF(นักเรียน!E33="","",นักเรียน!E33)</f>
        <v/>
      </c>
      <c r="E33" s="620"/>
      <c r="F33" s="52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0"/>
      <c r="AA33" s="52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370"/>
      <c r="AR33" s="383" t="str">
        <f t="shared" si="0"/>
        <v/>
      </c>
      <c r="AS33" s="381" t="str">
        <f t="shared" si="1"/>
        <v/>
      </c>
      <c r="AT33" s="52"/>
      <c r="AU33" s="5"/>
      <c r="AV33" s="5"/>
      <c r="AW33" s="5"/>
      <c r="AX33" s="5"/>
      <c r="AY33" s="388" t="str">
        <f t="shared" si="2"/>
        <v/>
      </c>
      <c r="AZ33" s="392" t="str">
        <f t="shared" si="3"/>
        <v/>
      </c>
      <c r="BA33" s="386" t="str">
        <f t="shared" si="4"/>
        <v/>
      </c>
      <c r="BB33" s="336" t="str">
        <f>IF(BA33="","",IF(เกณฑ์!$N$18="ACT",VLOOKUP(BA33,gradeact,5,TRUE),VLOOKUP(BA33,grade01,5,TRUE)))</f>
        <v/>
      </c>
      <c r="BC33" s="5"/>
      <c r="BD33" s="115"/>
      <c r="BE33" s="115"/>
      <c r="BF33" s="115"/>
      <c r="BG33" s="115"/>
    </row>
    <row r="34" spans="1:59" ht="15.75" customHeight="1" x14ac:dyDescent="0.5">
      <c r="A34" s="115"/>
      <c r="B34" s="54">
        <v>29</v>
      </c>
      <c r="C34" s="296" t="str">
        <f>IF(นักเรียน!C34="","",นักเรียน!C34)</f>
        <v/>
      </c>
      <c r="D34" s="619" t="str">
        <f>IF(นักเรียน!E34="","",นักเรียน!E34)</f>
        <v/>
      </c>
      <c r="E34" s="620"/>
      <c r="F34" s="52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0"/>
      <c r="AA34" s="52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370"/>
      <c r="AR34" s="383" t="str">
        <f t="shared" si="0"/>
        <v/>
      </c>
      <c r="AS34" s="381" t="str">
        <f t="shared" si="1"/>
        <v/>
      </c>
      <c r="AT34" s="52"/>
      <c r="AU34" s="5"/>
      <c r="AV34" s="5"/>
      <c r="AW34" s="5"/>
      <c r="AX34" s="5"/>
      <c r="AY34" s="388" t="str">
        <f t="shared" si="2"/>
        <v/>
      </c>
      <c r="AZ34" s="392" t="str">
        <f t="shared" si="3"/>
        <v/>
      </c>
      <c r="BA34" s="386" t="str">
        <f t="shared" si="4"/>
        <v/>
      </c>
      <c r="BB34" s="336" t="str">
        <f>IF(BA34="","",IF(เกณฑ์!$N$18="ACT",VLOOKUP(BA34,gradeact,5,TRUE),VLOOKUP(BA34,grade01,5,TRUE)))</f>
        <v/>
      </c>
      <c r="BC34" s="5"/>
      <c r="BD34" s="115"/>
      <c r="BE34" s="115"/>
      <c r="BF34" s="115"/>
      <c r="BG34" s="115"/>
    </row>
    <row r="35" spans="1:59" ht="15.75" customHeight="1" x14ac:dyDescent="0.5">
      <c r="A35" s="115"/>
      <c r="B35" s="55">
        <v>30</v>
      </c>
      <c r="C35" s="296" t="str">
        <f>IF(นักเรียน!C35="","",นักเรียน!C35)</f>
        <v/>
      </c>
      <c r="D35" s="619" t="str">
        <f>IF(นักเรียน!E35="","",นักเรียน!E35)</f>
        <v/>
      </c>
      <c r="E35" s="620"/>
      <c r="F35" s="52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0"/>
      <c r="AA35" s="52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370"/>
      <c r="AR35" s="383" t="str">
        <f t="shared" si="0"/>
        <v/>
      </c>
      <c r="AS35" s="381" t="str">
        <f t="shared" si="1"/>
        <v/>
      </c>
      <c r="AT35" s="52"/>
      <c r="AU35" s="5"/>
      <c r="AV35" s="5"/>
      <c r="AW35" s="5"/>
      <c r="AX35" s="5"/>
      <c r="AY35" s="388" t="str">
        <f t="shared" si="2"/>
        <v/>
      </c>
      <c r="AZ35" s="392" t="str">
        <f t="shared" si="3"/>
        <v/>
      </c>
      <c r="BA35" s="386" t="str">
        <f t="shared" si="4"/>
        <v/>
      </c>
      <c r="BB35" s="336" t="str">
        <f>IF(BA35="","",IF(เกณฑ์!$N$18="ACT",VLOOKUP(BA35,gradeact,5,TRUE),VLOOKUP(BA35,grade01,5,TRUE)))</f>
        <v/>
      </c>
      <c r="BC35" s="5"/>
      <c r="BD35" s="115"/>
      <c r="BE35" s="115"/>
      <c r="BF35" s="115"/>
      <c r="BG35" s="115"/>
    </row>
    <row r="36" spans="1:59" ht="15.75" customHeight="1" x14ac:dyDescent="0.5">
      <c r="A36" s="115"/>
      <c r="B36" s="55">
        <v>31</v>
      </c>
      <c r="C36" s="296" t="str">
        <f>IF(นักเรียน!C36="","",นักเรียน!C36)</f>
        <v/>
      </c>
      <c r="D36" s="619" t="str">
        <f>IF(นักเรียน!E36="","",นักเรียน!E36)</f>
        <v/>
      </c>
      <c r="E36" s="620"/>
      <c r="F36" s="52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0"/>
      <c r="AA36" s="52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370"/>
      <c r="AR36" s="383" t="str">
        <f t="shared" si="0"/>
        <v/>
      </c>
      <c r="AS36" s="381" t="str">
        <f t="shared" si="1"/>
        <v/>
      </c>
      <c r="AT36" s="52"/>
      <c r="AU36" s="5"/>
      <c r="AV36" s="5"/>
      <c r="AW36" s="5"/>
      <c r="AX36" s="5"/>
      <c r="AY36" s="388" t="str">
        <f t="shared" si="2"/>
        <v/>
      </c>
      <c r="AZ36" s="392" t="str">
        <f t="shared" si="3"/>
        <v/>
      </c>
      <c r="BA36" s="386" t="str">
        <f t="shared" si="4"/>
        <v/>
      </c>
      <c r="BB36" s="336" t="str">
        <f>IF(BA36="","",IF(เกณฑ์!$N$18="ACT",VLOOKUP(BA36,gradeact,5,TRUE),VLOOKUP(BA36,grade01,5,TRUE)))</f>
        <v/>
      </c>
      <c r="BC36" s="5"/>
      <c r="BD36" s="115"/>
      <c r="BE36" s="115"/>
      <c r="BF36" s="115"/>
      <c r="BG36" s="115"/>
    </row>
    <row r="37" spans="1:59" ht="15.75" customHeight="1" x14ac:dyDescent="0.5">
      <c r="A37" s="115"/>
      <c r="B37" s="55">
        <v>32</v>
      </c>
      <c r="C37" s="296" t="str">
        <f>IF(นักเรียน!C37="","",นักเรียน!C37)</f>
        <v/>
      </c>
      <c r="D37" s="619" t="str">
        <f>IF(นักเรียน!E37="","",นักเรียน!E37)</f>
        <v/>
      </c>
      <c r="E37" s="620"/>
      <c r="F37" s="52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0"/>
      <c r="AA37" s="52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370"/>
      <c r="AR37" s="383" t="str">
        <f t="shared" si="0"/>
        <v/>
      </c>
      <c r="AS37" s="381" t="str">
        <f t="shared" si="1"/>
        <v/>
      </c>
      <c r="AT37" s="52"/>
      <c r="AU37" s="5"/>
      <c r="AV37" s="5"/>
      <c r="AW37" s="5"/>
      <c r="AX37" s="5"/>
      <c r="AY37" s="388" t="str">
        <f t="shared" si="2"/>
        <v/>
      </c>
      <c r="AZ37" s="392" t="str">
        <f t="shared" si="3"/>
        <v/>
      </c>
      <c r="BA37" s="386" t="str">
        <f t="shared" si="4"/>
        <v/>
      </c>
      <c r="BB37" s="336" t="str">
        <f>IF(BA37="","",IF(เกณฑ์!$N$18="ACT",VLOOKUP(BA37,gradeact,5,TRUE),VLOOKUP(BA37,grade01,5,TRUE)))</f>
        <v/>
      </c>
      <c r="BC37" s="5"/>
      <c r="BD37" s="115"/>
      <c r="BE37" s="115"/>
      <c r="BF37" s="115"/>
      <c r="BG37" s="115"/>
    </row>
    <row r="38" spans="1:59" ht="15.75" customHeight="1" x14ac:dyDescent="0.5">
      <c r="A38" s="115"/>
      <c r="B38" s="55">
        <v>33</v>
      </c>
      <c r="C38" s="296" t="str">
        <f>IF(นักเรียน!C38="","",นักเรียน!C38)</f>
        <v/>
      </c>
      <c r="D38" s="619" t="str">
        <f>IF(นักเรียน!E38="","",นักเรียน!E38)</f>
        <v/>
      </c>
      <c r="E38" s="620"/>
      <c r="F38" s="52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0"/>
      <c r="AA38" s="52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370"/>
      <c r="AR38" s="383" t="str">
        <f t="shared" si="0"/>
        <v/>
      </c>
      <c r="AS38" s="381" t="str">
        <f t="shared" si="1"/>
        <v/>
      </c>
      <c r="AT38" s="52"/>
      <c r="AU38" s="5"/>
      <c r="AV38" s="5"/>
      <c r="AW38" s="5"/>
      <c r="AX38" s="5"/>
      <c r="AY38" s="388" t="str">
        <f t="shared" si="2"/>
        <v/>
      </c>
      <c r="AZ38" s="392" t="str">
        <f t="shared" si="3"/>
        <v/>
      </c>
      <c r="BA38" s="386" t="str">
        <f t="shared" si="4"/>
        <v/>
      </c>
      <c r="BB38" s="336" t="str">
        <f>IF(BA38="","",IF(เกณฑ์!$N$18="ACT",VLOOKUP(BA38,gradeact,5,TRUE),VLOOKUP(BA38,grade01,5,TRUE)))</f>
        <v/>
      </c>
      <c r="BC38" s="5"/>
      <c r="BD38" s="115"/>
      <c r="BE38" s="115"/>
      <c r="BF38" s="115"/>
      <c r="BG38" s="115"/>
    </row>
    <row r="39" spans="1:59" ht="15.75" customHeight="1" x14ac:dyDescent="0.5">
      <c r="A39" s="115"/>
      <c r="B39" s="55">
        <v>34</v>
      </c>
      <c r="C39" s="296" t="str">
        <f>IF(นักเรียน!C39="","",นักเรียน!C39)</f>
        <v/>
      </c>
      <c r="D39" s="619" t="str">
        <f>IF(นักเรียน!E39="","",นักเรียน!E39)</f>
        <v/>
      </c>
      <c r="E39" s="620"/>
      <c r="F39" s="52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0"/>
      <c r="AA39" s="52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370"/>
      <c r="AR39" s="383" t="str">
        <f t="shared" si="0"/>
        <v/>
      </c>
      <c r="AS39" s="381" t="str">
        <f t="shared" si="1"/>
        <v/>
      </c>
      <c r="AT39" s="52"/>
      <c r="AU39" s="5"/>
      <c r="AV39" s="5"/>
      <c r="AW39" s="5"/>
      <c r="AX39" s="5"/>
      <c r="AY39" s="388" t="str">
        <f t="shared" si="2"/>
        <v/>
      </c>
      <c r="AZ39" s="392" t="str">
        <f t="shared" si="3"/>
        <v/>
      </c>
      <c r="BA39" s="386" t="str">
        <f t="shared" si="4"/>
        <v/>
      </c>
      <c r="BB39" s="336" t="str">
        <f>IF(BA39="","",IF(เกณฑ์!$N$18="ACT",VLOOKUP(BA39,gradeact,5,TRUE),VLOOKUP(BA39,grade01,5,TRUE)))</f>
        <v/>
      </c>
      <c r="BC39" s="5"/>
      <c r="BD39" s="115"/>
      <c r="BE39" s="115"/>
      <c r="BF39" s="115"/>
      <c r="BG39" s="115"/>
    </row>
    <row r="40" spans="1:59" ht="15.75" customHeight="1" x14ac:dyDescent="0.5">
      <c r="A40" s="115"/>
      <c r="B40" s="55">
        <v>35</v>
      </c>
      <c r="C40" s="296" t="str">
        <f>IF(นักเรียน!C40="","",นักเรียน!C40)</f>
        <v/>
      </c>
      <c r="D40" s="619" t="str">
        <f>IF(นักเรียน!E40="","",นักเรียน!E40)</f>
        <v/>
      </c>
      <c r="E40" s="620"/>
      <c r="F40" s="5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0"/>
      <c r="AA40" s="52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370"/>
      <c r="AR40" s="383" t="str">
        <f t="shared" si="0"/>
        <v/>
      </c>
      <c r="AS40" s="381" t="str">
        <f t="shared" ref="AS40:AS45" si="5">IF(AR40="","",ROUND(AR40/$AR$5*$AS$5,0))</f>
        <v/>
      </c>
      <c r="AT40" s="52"/>
      <c r="AU40" s="5"/>
      <c r="AV40" s="5"/>
      <c r="AW40" s="5"/>
      <c r="AX40" s="5"/>
      <c r="AY40" s="388" t="str">
        <f t="shared" ref="AY40:AY45" si="6">IF(SUM(AT40:AX40),SUM(AT40:AX40),"")</f>
        <v/>
      </c>
      <c r="AZ40" s="392" t="str">
        <f t="shared" ref="AZ40:AZ45" si="7">IF(AY40="","",ROUND(AY40/$AY$5*$AZ$5,0))</f>
        <v/>
      </c>
      <c r="BA40" s="386" t="str">
        <f t="shared" ref="BA40:BA45" si="8">IF(SUM(AS40,AZ40),SUM(AS40,AZ40),"")</f>
        <v/>
      </c>
      <c r="BB40" s="336" t="str">
        <f>IF(BA40="","",IF(เกณฑ์!$N$18="ACT",VLOOKUP(BA40,gradeact,5,TRUE),VLOOKUP(BA40,grade01,5,TRUE)))</f>
        <v/>
      </c>
      <c r="BC40" s="5"/>
      <c r="BD40" s="115"/>
      <c r="BE40" s="115"/>
      <c r="BF40" s="115"/>
      <c r="BG40" s="115"/>
    </row>
    <row r="41" spans="1:59" ht="15.75" customHeight="1" x14ac:dyDescent="0.5">
      <c r="A41" s="115"/>
      <c r="B41" s="55">
        <v>36</v>
      </c>
      <c r="C41" s="296" t="str">
        <f>IF(นักเรียน!C41="","",นักเรียน!C41)</f>
        <v/>
      </c>
      <c r="D41" s="619" t="str">
        <f>IF(นักเรียน!E41="","",นักเรียน!E41)</f>
        <v/>
      </c>
      <c r="E41" s="620"/>
      <c r="F41" s="5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0"/>
      <c r="AA41" s="52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370"/>
      <c r="AR41" s="383" t="str">
        <f t="shared" si="0"/>
        <v/>
      </c>
      <c r="AS41" s="381" t="str">
        <f t="shared" si="5"/>
        <v/>
      </c>
      <c r="AT41" s="52"/>
      <c r="AU41" s="5"/>
      <c r="AV41" s="5"/>
      <c r="AW41" s="5"/>
      <c r="AX41" s="5"/>
      <c r="AY41" s="388" t="str">
        <f t="shared" si="6"/>
        <v/>
      </c>
      <c r="AZ41" s="392" t="str">
        <f t="shared" si="7"/>
        <v/>
      </c>
      <c r="BA41" s="386" t="str">
        <f t="shared" si="8"/>
        <v/>
      </c>
      <c r="BB41" s="336" t="str">
        <f>IF(BA41="","",IF(เกณฑ์!$N$18="ACT",VLOOKUP(BA41,gradeact,5,TRUE),VLOOKUP(BA41,grade01,5,TRUE)))</f>
        <v/>
      </c>
      <c r="BC41" s="5"/>
      <c r="BD41" s="115"/>
      <c r="BE41" s="115"/>
      <c r="BF41" s="115"/>
      <c r="BG41" s="115"/>
    </row>
    <row r="42" spans="1:59" ht="15.75" customHeight="1" x14ac:dyDescent="0.5">
      <c r="A42" s="115"/>
      <c r="B42" s="55">
        <v>37</v>
      </c>
      <c r="C42" s="296" t="str">
        <f>IF(นักเรียน!C42="","",นักเรียน!C42)</f>
        <v/>
      </c>
      <c r="D42" s="619" t="str">
        <f>IF(นักเรียน!E42="","",นักเรียน!E42)</f>
        <v/>
      </c>
      <c r="E42" s="620"/>
      <c r="F42" s="5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0"/>
      <c r="AA42" s="52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370"/>
      <c r="AR42" s="383" t="str">
        <f t="shared" si="0"/>
        <v/>
      </c>
      <c r="AS42" s="381" t="str">
        <f t="shared" si="5"/>
        <v/>
      </c>
      <c r="AT42" s="52"/>
      <c r="AU42" s="5"/>
      <c r="AV42" s="5"/>
      <c r="AW42" s="5"/>
      <c r="AX42" s="5"/>
      <c r="AY42" s="388" t="str">
        <f t="shared" si="6"/>
        <v/>
      </c>
      <c r="AZ42" s="392" t="str">
        <f t="shared" si="7"/>
        <v/>
      </c>
      <c r="BA42" s="386" t="str">
        <f t="shared" si="8"/>
        <v/>
      </c>
      <c r="BB42" s="336" t="str">
        <f>IF(BA42="","",IF(เกณฑ์!$N$18="ACT",VLOOKUP(BA42,gradeact,5,TRUE),VLOOKUP(BA42,grade01,5,TRUE)))</f>
        <v/>
      </c>
      <c r="BC42" s="5"/>
      <c r="BD42" s="115"/>
      <c r="BE42" s="115"/>
      <c r="BF42" s="115"/>
      <c r="BG42" s="115"/>
    </row>
    <row r="43" spans="1:59" ht="15.75" customHeight="1" x14ac:dyDescent="0.5">
      <c r="A43" s="115"/>
      <c r="B43" s="55">
        <v>38</v>
      </c>
      <c r="C43" s="296" t="str">
        <f>IF(นักเรียน!C43="","",นักเรียน!C43)</f>
        <v/>
      </c>
      <c r="D43" s="619" t="str">
        <f>IF(นักเรียน!E43="","",นักเรียน!E43)</f>
        <v/>
      </c>
      <c r="E43" s="620"/>
      <c r="F43" s="52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0"/>
      <c r="AA43" s="52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370"/>
      <c r="AR43" s="383" t="str">
        <f t="shared" si="0"/>
        <v/>
      </c>
      <c r="AS43" s="381" t="str">
        <f t="shared" si="5"/>
        <v/>
      </c>
      <c r="AT43" s="52"/>
      <c r="AU43" s="5"/>
      <c r="AV43" s="5"/>
      <c r="AW43" s="5"/>
      <c r="AX43" s="5"/>
      <c r="AY43" s="388" t="str">
        <f t="shared" si="6"/>
        <v/>
      </c>
      <c r="AZ43" s="392" t="str">
        <f t="shared" si="7"/>
        <v/>
      </c>
      <c r="BA43" s="386" t="str">
        <f t="shared" si="8"/>
        <v/>
      </c>
      <c r="BB43" s="336" t="str">
        <f>IF(BA43="","",IF(เกณฑ์!$N$18="ACT",VLOOKUP(BA43,gradeact,5,TRUE),VLOOKUP(BA43,grade01,5,TRUE)))</f>
        <v/>
      </c>
      <c r="BC43" s="5"/>
      <c r="BD43" s="115"/>
      <c r="BE43" s="115"/>
      <c r="BF43" s="115"/>
      <c r="BG43" s="115"/>
    </row>
    <row r="44" spans="1:59" ht="15.75" customHeight="1" x14ac:dyDescent="0.5">
      <c r="A44" s="115"/>
      <c r="B44" s="55">
        <v>39</v>
      </c>
      <c r="C44" s="296" t="str">
        <f>IF(นักเรียน!C44="","",นักเรียน!C44)</f>
        <v/>
      </c>
      <c r="D44" s="619" t="str">
        <f>IF(นักเรียน!E44="","",นักเรียน!E44)</f>
        <v/>
      </c>
      <c r="E44" s="620"/>
      <c r="F44" s="52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0"/>
      <c r="AA44" s="52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370"/>
      <c r="AR44" s="383" t="str">
        <f t="shared" si="0"/>
        <v/>
      </c>
      <c r="AS44" s="381" t="str">
        <f t="shared" si="5"/>
        <v/>
      </c>
      <c r="AT44" s="52"/>
      <c r="AU44" s="5"/>
      <c r="AV44" s="5"/>
      <c r="AW44" s="5"/>
      <c r="AX44" s="5"/>
      <c r="AY44" s="388" t="str">
        <f t="shared" si="6"/>
        <v/>
      </c>
      <c r="AZ44" s="392" t="str">
        <f t="shared" si="7"/>
        <v/>
      </c>
      <c r="BA44" s="386" t="str">
        <f t="shared" si="8"/>
        <v/>
      </c>
      <c r="BB44" s="336" t="str">
        <f>IF(BA44="","",IF(เกณฑ์!$N$18="ACT",VLOOKUP(BA44,gradeact,5,TRUE),VLOOKUP(BA44,grade01,5,TRUE)))</f>
        <v/>
      </c>
      <c r="BC44" s="5"/>
      <c r="BD44" s="115"/>
      <c r="BE44" s="115"/>
      <c r="BF44" s="115"/>
      <c r="BG44" s="115"/>
    </row>
    <row r="45" spans="1:59" ht="15.75" customHeight="1" x14ac:dyDescent="0.5">
      <c r="A45" s="115"/>
      <c r="B45" s="55">
        <v>40</v>
      </c>
      <c r="C45" s="296" t="str">
        <f>IF(นักเรียน!C45="","",นักเรียน!C45)</f>
        <v/>
      </c>
      <c r="D45" s="619" t="str">
        <f>IF(นักเรียน!E45="","",นักเรียน!E45)</f>
        <v/>
      </c>
      <c r="E45" s="620"/>
      <c r="F45" s="52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0"/>
      <c r="AA45" s="52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370"/>
      <c r="AR45" s="383" t="str">
        <f t="shared" si="0"/>
        <v/>
      </c>
      <c r="AS45" s="381" t="str">
        <f t="shared" si="5"/>
        <v/>
      </c>
      <c r="AT45" s="52"/>
      <c r="AU45" s="5"/>
      <c r="AV45" s="5"/>
      <c r="AW45" s="5"/>
      <c r="AX45" s="5"/>
      <c r="AY45" s="388" t="str">
        <f t="shared" si="6"/>
        <v/>
      </c>
      <c r="AZ45" s="392" t="str">
        <f t="shared" si="7"/>
        <v/>
      </c>
      <c r="BA45" s="386" t="str">
        <f t="shared" si="8"/>
        <v/>
      </c>
      <c r="BB45" s="336" t="str">
        <f>IF(BA45="","",IF(เกณฑ์!$N$18="ACT",VLOOKUP(BA45,gradeact,5,TRUE),VLOOKUP(BA45,grade01,5,TRUE)))</f>
        <v/>
      </c>
      <c r="BC45" s="5"/>
      <c r="BD45" s="115"/>
      <c r="BE45" s="115"/>
      <c r="BF45" s="115"/>
      <c r="BG45" s="115"/>
    </row>
    <row r="46" spans="1:59" ht="15.75" customHeight="1" x14ac:dyDescent="0.5">
      <c r="A46" s="115"/>
      <c r="B46" s="55">
        <v>41</v>
      </c>
      <c r="C46" s="296" t="str">
        <f>IF(นักเรียน!C46="","",นักเรียน!C46)</f>
        <v/>
      </c>
      <c r="D46" s="619" t="str">
        <f>IF(นักเรียน!E46="","",นักเรียน!E46)</f>
        <v/>
      </c>
      <c r="E46" s="620"/>
      <c r="F46" s="52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0"/>
      <c r="AA46" s="52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370"/>
      <c r="AR46" s="383" t="str">
        <f t="shared" ref="AR46:AR55" si="9">IF(SUM(F46:AQ46),SUM(F46:AQ46),"")</f>
        <v/>
      </c>
      <c r="AS46" s="381" t="str">
        <f t="shared" ref="AS46:AS55" si="10">IF(AR46="","",ROUND(AR46/$AR$5*$AS$5,0))</f>
        <v/>
      </c>
      <c r="AT46" s="52"/>
      <c r="AU46" s="5"/>
      <c r="AV46" s="5"/>
      <c r="AW46" s="5"/>
      <c r="AX46" s="5"/>
      <c r="AY46" s="388" t="str">
        <f t="shared" ref="AY46:AY55" si="11">IF(SUM(AT46:AX46),SUM(AT46:AX46),"")</f>
        <v/>
      </c>
      <c r="AZ46" s="392" t="str">
        <f t="shared" ref="AZ46:AZ55" si="12">IF(AY46="","",ROUND(AY46/$AY$5*$AZ$5,0))</f>
        <v/>
      </c>
      <c r="BA46" s="386" t="str">
        <f t="shared" ref="BA46:BA55" si="13">IF(SUM(AS46,AZ46),SUM(AS46,AZ46),"")</f>
        <v/>
      </c>
      <c r="BB46" s="336" t="str">
        <f>IF(BA46="","",IF(เกณฑ์!$N$18="ACT",VLOOKUP(BA46,gradeact,5,TRUE),VLOOKUP(BA46,grade01,5,TRUE)))</f>
        <v/>
      </c>
      <c r="BC46" s="5"/>
      <c r="BD46" s="115"/>
      <c r="BE46" s="115"/>
      <c r="BF46" s="115"/>
      <c r="BG46" s="115"/>
    </row>
    <row r="47" spans="1:59" ht="15.75" customHeight="1" x14ac:dyDescent="0.5">
      <c r="A47" s="115"/>
      <c r="B47" s="55">
        <v>42</v>
      </c>
      <c r="C47" s="296" t="str">
        <f>IF(นักเรียน!C47="","",นักเรียน!C47)</f>
        <v/>
      </c>
      <c r="D47" s="619" t="str">
        <f>IF(นักเรียน!E47="","",นักเรียน!E47)</f>
        <v/>
      </c>
      <c r="E47" s="620"/>
      <c r="F47" s="52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0"/>
      <c r="AA47" s="52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370"/>
      <c r="AR47" s="383" t="str">
        <f t="shared" si="9"/>
        <v/>
      </c>
      <c r="AS47" s="381" t="str">
        <f t="shared" si="10"/>
        <v/>
      </c>
      <c r="AT47" s="52"/>
      <c r="AU47" s="5"/>
      <c r="AV47" s="5"/>
      <c r="AW47" s="5"/>
      <c r="AX47" s="5"/>
      <c r="AY47" s="388" t="str">
        <f t="shared" si="11"/>
        <v/>
      </c>
      <c r="AZ47" s="392" t="str">
        <f t="shared" si="12"/>
        <v/>
      </c>
      <c r="BA47" s="386" t="str">
        <f t="shared" si="13"/>
        <v/>
      </c>
      <c r="BB47" s="336" t="str">
        <f>IF(BA47="","",IF(เกณฑ์!$N$18="ACT",VLOOKUP(BA47,gradeact,5,TRUE),VLOOKUP(BA47,grade01,5,TRUE)))</f>
        <v/>
      </c>
      <c r="BC47" s="5"/>
      <c r="BD47" s="115"/>
      <c r="BE47" s="115"/>
      <c r="BF47" s="115"/>
      <c r="BG47" s="115"/>
    </row>
    <row r="48" spans="1:59" ht="15.75" customHeight="1" x14ac:dyDescent="0.5">
      <c r="A48" s="115"/>
      <c r="B48" s="55">
        <v>43</v>
      </c>
      <c r="C48" s="296" t="str">
        <f>IF(นักเรียน!C48="","",นักเรียน!C48)</f>
        <v/>
      </c>
      <c r="D48" s="619" t="str">
        <f>IF(นักเรียน!E48="","",นักเรียน!E48)</f>
        <v/>
      </c>
      <c r="E48" s="620"/>
      <c r="F48" s="52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0"/>
      <c r="AA48" s="52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370"/>
      <c r="AR48" s="383" t="str">
        <f t="shared" si="9"/>
        <v/>
      </c>
      <c r="AS48" s="381" t="str">
        <f t="shared" si="10"/>
        <v/>
      </c>
      <c r="AT48" s="52"/>
      <c r="AU48" s="5"/>
      <c r="AV48" s="5"/>
      <c r="AW48" s="5"/>
      <c r="AX48" s="5"/>
      <c r="AY48" s="388" t="str">
        <f t="shared" si="11"/>
        <v/>
      </c>
      <c r="AZ48" s="392" t="str">
        <f t="shared" si="12"/>
        <v/>
      </c>
      <c r="BA48" s="386" t="str">
        <f t="shared" si="13"/>
        <v/>
      </c>
      <c r="BB48" s="336" t="str">
        <f>IF(BA48="","",IF(เกณฑ์!$N$18="ACT",VLOOKUP(BA48,gradeact,5,TRUE),VLOOKUP(BA48,grade01,5,TRUE)))</f>
        <v/>
      </c>
      <c r="BC48" s="5"/>
      <c r="BD48" s="115"/>
      <c r="BE48" s="115"/>
      <c r="BF48" s="115"/>
      <c r="BG48" s="115"/>
    </row>
    <row r="49" spans="1:59" ht="15.75" customHeight="1" x14ac:dyDescent="0.5">
      <c r="A49" s="115"/>
      <c r="B49" s="55">
        <v>44</v>
      </c>
      <c r="C49" s="296" t="str">
        <f>IF(นักเรียน!C49="","",นักเรียน!C49)</f>
        <v/>
      </c>
      <c r="D49" s="619" t="str">
        <f>IF(นักเรียน!E49="","",นักเรียน!E49)</f>
        <v/>
      </c>
      <c r="E49" s="620"/>
      <c r="F49" s="52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0"/>
      <c r="AA49" s="52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370"/>
      <c r="AR49" s="383" t="str">
        <f t="shared" si="9"/>
        <v/>
      </c>
      <c r="AS49" s="381" t="str">
        <f t="shared" si="10"/>
        <v/>
      </c>
      <c r="AT49" s="52"/>
      <c r="AU49" s="5"/>
      <c r="AV49" s="5"/>
      <c r="AW49" s="5"/>
      <c r="AX49" s="5"/>
      <c r="AY49" s="388" t="str">
        <f t="shared" si="11"/>
        <v/>
      </c>
      <c r="AZ49" s="392" t="str">
        <f t="shared" si="12"/>
        <v/>
      </c>
      <c r="BA49" s="386" t="str">
        <f t="shared" si="13"/>
        <v/>
      </c>
      <c r="BB49" s="336" t="str">
        <f>IF(BA49="","",IF(เกณฑ์!$N$18="ACT",VLOOKUP(BA49,gradeact,5,TRUE),VLOOKUP(BA49,grade01,5,TRUE)))</f>
        <v/>
      </c>
      <c r="BC49" s="5"/>
      <c r="BD49" s="115"/>
      <c r="BE49" s="115"/>
      <c r="BF49" s="115"/>
      <c r="BG49" s="115"/>
    </row>
    <row r="50" spans="1:59" ht="15.75" customHeight="1" x14ac:dyDescent="0.5">
      <c r="A50" s="115"/>
      <c r="B50" s="55">
        <v>45</v>
      </c>
      <c r="C50" s="296" t="str">
        <f>IF(นักเรียน!C50="","",นักเรียน!C50)</f>
        <v/>
      </c>
      <c r="D50" s="619" t="str">
        <f>IF(นักเรียน!E50="","",นักเรียน!E50)</f>
        <v/>
      </c>
      <c r="E50" s="620"/>
      <c r="F50" s="52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0"/>
      <c r="AA50" s="52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370"/>
      <c r="AR50" s="383" t="str">
        <f t="shared" si="9"/>
        <v/>
      </c>
      <c r="AS50" s="381" t="str">
        <f t="shared" si="10"/>
        <v/>
      </c>
      <c r="AT50" s="52"/>
      <c r="AU50" s="5"/>
      <c r="AV50" s="5"/>
      <c r="AW50" s="5"/>
      <c r="AX50" s="5"/>
      <c r="AY50" s="388" t="str">
        <f t="shared" si="11"/>
        <v/>
      </c>
      <c r="AZ50" s="392" t="str">
        <f t="shared" si="12"/>
        <v/>
      </c>
      <c r="BA50" s="386" t="str">
        <f t="shared" si="13"/>
        <v/>
      </c>
      <c r="BB50" s="336" t="str">
        <f>IF(BA50="","",IF(เกณฑ์!$N$18="ACT",VLOOKUP(BA50,gradeact,5,TRUE),VLOOKUP(BA50,grade01,5,TRUE)))</f>
        <v/>
      </c>
      <c r="BC50" s="5"/>
      <c r="BD50" s="115"/>
      <c r="BE50" s="115"/>
      <c r="BF50" s="115"/>
      <c r="BG50" s="115"/>
    </row>
    <row r="51" spans="1:59" ht="15.75" customHeight="1" x14ac:dyDescent="0.5">
      <c r="A51" s="115"/>
      <c r="B51" s="55">
        <v>46</v>
      </c>
      <c r="C51" s="296" t="str">
        <f>IF(นักเรียน!C51="","",นักเรียน!C51)</f>
        <v/>
      </c>
      <c r="D51" s="619" t="str">
        <f>IF(นักเรียน!E51="","",นักเรียน!E51)</f>
        <v/>
      </c>
      <c r="E51" s="620"/>
      <c r="F51" s="52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0"/>
      <c r="AA51" s="52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370"/>
      <c r="AR51" s="383" t="str">
        <f t="shared" si="9"/>
        <v/>
      </c>
      <c r="AS51" s="381" t="str">
        <f t="shared" si="10"/>
        <v/>
      </c>
      <c r="AT51" s="52"/>
      <c r="AU51" s="5"/>
      <c r="AV51" s="5"/>
      <c r="AW51" s="5"/>
      <c r="AX51" s="5"/>
      <c r="AY51" s="388" t="str">
        <f t="shared" si="11"/>
        <v/>
      </c>
      <c r="AZ51" s="392" t="str">
        <f t="shared" si="12"/>
        <v/>
      </c>
      <c r="BA51" s="386" t="str">
        <f t="shared" si="13"/>
        <v/>
      </c>
      <c r="BB51" s="336" t="str">
        <f>IF(BA51="","",IF(เกณฑ์!$N$18="ACT",VLOOKUP(BA51,gradeact,5,TRUE),VLOOKUP(BA51,grade01,5,TRUE)))</f>
        <v/>
      </c>
      <c r="BC51" s="5"/>
      <c r="BD51" s="115"/>
      <c r="BE51" s="115"/>
      <c r="BF51" s="115"/>
      <c r="BG51" s="115"/>
    </row>
    <row r="52" spans="1:59" ht="15.75" customHeight="1" x14ac:dyDescent="0.5">
      <c r="A52" s="115"/>
      <c r="B52" s="55">
        <v>47</v>
      </c>
      <c r="C52" s="296" t="str">
        <f>IF(นักเรียน!C52="","",นักเรียน!C52)</f>
        <v/>
      </c>
      <c r="D52" s="619" t="str">
        <f>IF(นักเรียน!E52="","",นักเรียน!E52)</f>
        <v/>
      </c>
      <c r="E52" s="620"/>
      <c r="F52" s="52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0"/>
      <c r="AA52" s="52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370"/>
      <c r="AR52" s="383" t="str">
        <f t="shared" si="9"/>
        <v/>
      </c>
      <c r="AS52" s="381" t="str">
        <f t="shared" si="10"/>
        <v/>
      </c>
      <c r="AT52" s="52"/>
      <c r="AU52" s="5"/>
      <c r="AV52" s="5"/>
      <c r="AW52" s="5"/>
      <c r="AX52" s="5"/>
      <c r="AY52" s="388" t="str">
        <f t="shared" si="11"/>
        <v/>
      </c>
      <c r="AZ52" s="392" t="str">
        <f t="shared" si="12"/>
        <v/>
      </c>
      <c r="BA52" s="386" t="str">
        <f t="shared" si="13"/>
        <v/>
      </c>
      <c r="BB52" s="336" t="str">
        <f>IF(BA52="","",IF(เกณฑ์!$N$18="ACT",VLOOKUP(BA52,gradeact,5,TRUE),VLOOKUP(BA52,grade01,5,TRUE)))</f>
        <v/>
      </c>
      <c r="BC52" s="5"/>
      <c r="BD52" s="115"/>
      <c r="BE52" s="115"/>
      <c r="BF52" s="115"/>
      <c r="BG52" s="115"/>
    </row>
    <row r="53" spans="1:59" ht="15.75" customHeight="1" x14ac:dyDescent="0.5">
      <c r="A53" s="115"/>
      <c r="B53" s="55">
        <v>48</v>
      </c>
      <c r="C53" s="296" t="str">
        <f>IF(นักเรียน!C53="","",นักเรียน!C53)</f>
        <v/>
      </c>
      <c r="D53" s="619" t="str">
        <f>IF(นักเรียน!E53="","",นักเรียน!E53)</f>
        <v/>
      </c>
      <c r="E53" s="620"/>
      <c r="F53" s="52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0"/>
      <c r="AA53" s="52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370"/>
      <c r="AR53" s="383" t="str">
        <f t="shared" si="9"/>
        <v/>
      </c>
      <c r="AS53" s="381" t="str">
        <f t="shared" si="10"/>
        <v/>
      </c>
      <c r="AT53" s="52"/>
      <c r="AU53" s="5"/>
      <c r="AV53" s="5"/>
      <c r="AW53" s="5"/>
      <c r="AX53" s="5"/>
      <c r="AY53" s="388" t="str">
        <f t="shared" si="11"/>
        <v/>
      </c>
      <c r="AZ53" s="392" t="str">
        <f t="shared" si="12"/>
        <v/>
      </c>
      <c r="BA53" s="386" t="str">
        <f t="shared" si="13"/>
        <v/>
      </c>
      <c r="BB53" s="336" t="str">
        <f>IF(BA53="","",IF(เกณฑ์!$N$18="ACT",VLOOKUP(BA53,gradeact,5,TRUE),VLOOKUP(BA53,grade01,5,TRUE)))</f>
        <v/>
      </c>
      <c r="BC53" s="5"/>
      <c r="BD53" s="115"/>
      <c r="BE53" s="115"/>
      <c r="BF53" s="115"/>
      <c r="BG53" s="115"/>
    </row>
    <row r="54" spans="1:59" ht="15.75" customHeight="1" x14ac:dyDescent="0.5">
      <c r="A54" s="115"/>
      <c r="B54" s="55">
        <v>49</v>
      </c>
      <c r="C54" s="296" t="str">
        <f>IF(นักเรียน!C54="","",นักเรียน!C54)</f>
        <v/>
      </c>
      <c r="D54" s="619" t="str">
        <f>IF(นักเรียน!E54="","",นักเรียน!E54)</f>
        <v/>
      </c>
      <c r="E54" s="620"/>
      <c r="F54" s="52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0"/>
      <c r="AA54" s="52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370"/>
      <c r="AR54" s="383" t="str">
        <f t="shared" si="9"/>
        <v/>
      </c>
      <c r="AS54" s="381" t="str">
        <f t="shared" si="10"/>
        <v/>
      </c>
      <c r="AT54" s="52"/>
      <c r="AU54" s="5"/>
      <c r="AV54" s="5"/>
      <c r="AW54" s="5"/>
      <c r="AX54" s="5"/>
      <c r="AY54" s="388" t="str">
        <f t="shared" si="11"/>
        <v/>
      </c>
      <c r="AZ54" s="392" t="str">
        <f t="shared" si="12"/>
        <v/>
      </c>
      <c r="BA54" s="386" t="str">
        <f t="shared" si="13"/>
        <v/>
      </c>
      <c r="BB54" s="336" t="str">
        <f>IF(BA54="","",IF(เกณฑ์!$N$18="ACT",VLOOKUP(BA54,gradeact,5,TRUE),VLOOKUP(BA54,grade01,5,TRUE)))</f>
        <v/>
      </c>
      <c r="BC54" s="5"/>
      <c r="BD54" s="115"/>
      <c r="BE54" s="115"/>
      <c r="BF54" s="115"/>
      <c r="BG54" s="115"/>
    </row>
    <row r="55" spans="1:59" ht="15.75" customHeight="1" x14ac:dyDescent="0.5">
      <c r="A55" s="115"/>
      <c r="B55" s="55">
        <v>50</v>
      </c>
      <c r="C55" s="296" t="str">
        <f>IF(นักเรียน!C55="","",นักเรียน!C55)</f>
        <v/>
      </c>
      <c r="D55" s="619" t="str">
        <f>IF(นักเรียน!E55="","",นักเรียน!E55)</f>
        <v/>
      </c>
      <c r="E55" s="620"/>
      <c r="F55" s="52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0"/>
      <c r="AA55" s="52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370"/>
      <c r="AR55" s="383" t="str">
        <f t="shared" si="9"/>
        <v/>
      </c>
      <c r="AS55" s="381" t="str">
        <f t="shared" si="10"/>
        <v/>
      </c>
      <c r="AT55" s="52"/>
      <c r="AU55" s="5"/>
      <c r="AV55" s="5"/>
      <c r="AW55" s="5"/>
      <c r="AX55" s="5"/>
      <c r="AY55" s="388" t="str">
        <f t="shared" si="11"/>
        <v/>
      </c>
      <c r="AZ55" s="392" t="str">
        <f t="shared" si="12"/>
        <v/>
      </c>
      <c r="BA55" s="386" t="str">
        <f t="shared" si="13"/>
        <v/>
      </c>
      <c r="BB55" s="336" t="str">
        <f>IF(BA55="","",IF(เกณฑ์!$N$18="ACT",VLOOKUP(BA55,gradeact,5,TRUE),VLOOKUP(BA55,grade01,5,TRUE)))</f>
        <v/>
      </c>
      <c r="BC55" s="5"/>
      <c r="BD55" s="115"/>
      <c r="BE55" s="115"/>
      <c r="BF55" s="115"/>
      <c r="BG55" s="115"/>
    </row>
    <row r="56" spans="1:59" ht="18" customHeight="1" x14ac:dyDescent="0.5">
      <c r="A56" s="115"/>
      <c r="B56" s="137"/>
      <c r="C56" s="137"/>
      <c r="D56" s="115"/>
      <c r="E56" s="115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70"/>
      <c r="AT56" s="115"/>
      <c r="AU56" s="115"/>
      <c r="AV56" s="115"/>
      <c r="AW56" s="115"/>
      <c r="AX56" s="115"/>
      <c r="AY56" s="171"/>
      <c r="AZ56" s="171"/>
      <c r="BA56" s="171"/>
      <c r="BB56" s="115"/>
      <c r="BC56" s="115"/>
      <c r="BD56" s="115"/>
      <c r="BE56" s="115"/>
      <c r="BF56" s="115"/>
      <c r="BG56" s="115"/>
    </row>
    <row r="57" spans="1:59" ht="18" customHeight="1" x14ac:dyDescent="0.5">
      <c r="A57" s="115"/>
      <c r="B57" s="137"/>
      <c r="C57" s="137"/>
      <c r="D57" s="115"/>
      <c r="E57" s="115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70"/>
      <c r="AT57" s="115"/>
      <c r="AU57" s="115"/>
      <c r="AV57" s="115"/>
      <c r="AW57" s="115"/>
      <c r="AX57" s="115"/>
      <c r="AY57" s="171"/>
      <c r="AZ57" s="171"/>
      <c r="BA57" s="171"/>
      <c r="BB57" s="115"/>
      <c r="BC57" s="115"/>
      <c r="BD57" s="115"/>
      <c r="BE57" s="115"/>
      <c r="BF57" s="115"/>
      <c r="BG57" s="115"/>
    </row>
    <row r="58" spans="1:59" ht="18" customHeight="1" x14ac:dyDescent="0.5">
      <c r="A58" s="115"/>
      <c r="B58" s="137"/>
      <c r="C58" s="137"/>
      <c r="D58" s="115"/>
      <c r="E58" s="115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70"/>
      <c r="AT58" s="115"/>
      <c r="AU58" s="115"/>
      <c r="AV58" s="115"/>
      <c r="AW58" s="115"/>
      <c r="AX58" s="115"/>
      <c r="AY58" s="171"/>
      <c r="AZ58" s="171"/>
      <c r="BA58" s="171"/>
      <c r="BB58" s="115"/>
      <c r="BC58" s="115"/>
      <c r="BD58" s="115"/>
      <c r="BE58" s="115"/>
      <c r="BF58" s="115"/>
      <c r="BG58" s="115"/>
    </row>
    <row r="59" spans="1:59" ht="18" customHeight="1" x14ac:dyDescent="0.5">
      <c r="A59" s="115"/>
      <c r="B59" s="137"/>
      <c r="C59" s="137"/>
      <c r="D59" s="115"/>
      <c r="E59" s="115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70"/>
      <c r="AT59" s="115"/>
      <c r="AU59" s="115"/>
      <c r="AV59" s="115"/>
      <c r="AW59" s="115"/>
      <c r="AX59" s="115"/>
      <c r="AY59" s="171"/>
      <c r="AZ59" s="171"/>
      <c r="BA59" s="171"/>
      <c r="BB59" s="115"/>
      <c r="BC59" s="115"/>
      <c r="BD59" s="115"/>
      <c r="BE59" s="115"/>
      <c r="BF59" s="115"/>
      <c r="BG59" s="115"/>
    </row>
    <row r="60" spans="1:59" ht="18" customHeight="1" x14ac:dyDescent="0.5">
      <c r="A60" s="115"/>
      <c r="B60" s="137"/>
      <c r="C60" s="137"/>
      <c r="D60" s="115"/>
      <c r="E60" s="115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70"/>
      <c r="AT60" s="115"/>
      <c r="AU60" s="115"/>
      <c r="AV60" s="115"/>
      <c r="AW60" s="115"/>
      <c r="AX60" s="115"/>
      <c r="AY60" s="171"/>
      <c r="AZ60" s="171"/>
      <c r="BA60" s="171"/>
      <c r="BB60" s="115"/>
      <c r="BC60" s="115"/>
      <c r="BD60" s="115"/>
      <c r="BE60" s="115"/>
      <c r="BF60" s="115"/>
      <c r="BG60" s="115"/>
    </row>
    <row r="61" spans="1:59" ht="18" customHeight="1" x14ac:dyDescent="0.5">
      <c r="A61" s="115"/>
      <c r="B61" s="137"/>
      <c r="C61" s="137"/>
      <c r="D61" s="115"/>
      <c r="E61" s="115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70"/>
      <c r="AT61" s="115"/>
      <c r="AU61" s="115"/>
      <c r="AV61" s="115"/>
      <c r="AW61" s="115"/>
      <c r="AX61" s="115"/>
      <c r="AY61" s="171"/>
      <c r="AZ61" s="171"/>
      <c r="BA61" s="171"/>
      <c r="BB61" s="115"/>
      <c r="BC61" s="115"/>
      <c r="BD61" s="115"/>
      <c r="BE61" s="115"/>
      <c r="BF61" s="115"/>
      <c r="BG61" s="115"/>
    </row>
    <row r="62" spans="1:59" ht="18" customHeight="1" x14ac:dyDescent="0.5">
      <c r="A62" s="115"/>
      <c r="B62" s="137"/>
      <c r="C62" s="137"/>
      <c r="D62" s="115"/>
      <c r="E62" s="115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70"/>
      <c r="AT62" s="115"/>
      <c r="AU62" s="115"/>
      <c r="AV62" s="115"/>
      <c r="AW62" s="115"/>
      <c r="AX62" s="115"/>
      <c r="AY62" s="171"/>
      <c r="AZ62" s="171"/>
      <c r="BA62" s="171"/>
      <c r="BB62" s="115"/>
      <c r="BC62" s="115"/>
      <c r="BD62" s="115"/>
      <c r="BE62" s="115"/>
      <c r="BF62" s="115"/>
      <c r="BG62" s="115"/>
    </row>
    <row r="63" spans="1:59" ht="18" customHeight="1" x14ac:dyDescent="0.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59" ht="18" customHeight="1" x14ac:dyDescent="0.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6:43" ht="18" customHeight="1" x14ac:dyDescent="0.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6:43" ht="18" customHeight="1" x14ac:dyDescent="0.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6:43" ht="18" customHeight="1" x14ac:dyDescent="0.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6:43" ht="18" customHeight="1" x14ac:dyDescent="0.5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6:43" ht="18" customHeight="1" x14ac:dyDescent="0.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6:43" ht="18" customHeight="1" x14ac:dyDescent="0.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6:43" ht="18" customHeight="1" x14ac:dyDescent="0.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</sheetData>
  <sheetProtection password="CC5E" sheet="1" objects="1" scenarios="1" selectLockedCells="1"/>
  <mergeCells count="62">
    <mergeCell ref="D46:E46"/>
    <mergeCell ref="D47:E47"/>
    <mergeCell ref="D48:E48"/>
    <mergeCell ref="D49:E49"/>
    <mergeCell ref="D50:E50"/>
    <mergeCell ref="B2:B5"/>
    <mergeCell ref="C2:C5"/>
    <mergeCell ref="D2:D5"/>
    <mergeCell ref="AT2:AZ2"/>
    <mergeCell ref="AA2:AS2"/>
    <mergeCell ref="F2:Z2"/>
    <mergeCell ref="BC2:BC5"/>
    <mergeCell ref="BA2:BA4"/>
    <mergeCell ref="BB2:BB5"/>
    <mergeCell ref="AT3:AY3"/>
    <mergeCell ref="F3:Z3"/>
    <mergeCell ref="AA3:AQ3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1:E51"/>
    <mergeCell ref="D52:E52"/>
    <mergeCell ref="D53:E53"/>
    <mergeCell ref="D54:E54"/>
    <mergeCell ref="D55:E55"/>
  </mergeCells>
  <conditionalFormatting sqref="F23:AQ55 L6:AQ22">
    <cfRule type="cellIs" dxfId="60" priority="11" operator="lessThan">
      <formula>50%*F$5</formula>
    </cfRule>
  </conditionalFormatting>
  <conditionalFormatting sqref="AT23:AX55 AV6:AX22">
    <cfRule type="cellIs" dxfId="59" priority="10" operator="lessThan">
      <formula>50%*AT$5</formula>
    </cfRule>
  </conditionalFormatting>
  <conditionalFormatting sqref="BA6:BA55">
    <cfRule type="cellIs" dxfId="58" priority="9" operator="lessThan">
      <formula>50%*$BA$5</formula>
    </cfRule>
  </conditionalFormatting>
  <conditionalFormatting sqref="AS6:AS55">
    <cfRule type="cellIs" dxfId="57" priority="7" operator="lessThan">
      <formula>50%*$AS$5</formula>
    </cfRule>
  </conditionalFormatting>
  <conditionalFormatting sqref="AZ6:AZ55">
    <cfRule type="cellIs" dxfId="56" priority="6" operator="lessThan">
      <formula>50%*$AZ$5</formula>
    </cfRule>
  </conditionalFormatting>
  <conditionalFormatting sqref="BB6:BB55">
    <cfRule type="containsText" dxfId="55" priority="3" operator="containsText" text="ไม่ผ่าน">
      <formula>NOT(ISERROR(SEARCH("ไม่ผ่าน",BB6)))</formula>
    </cfRule>
    <cfRule type="containsText" dxfId="54" priority="4" operator="containsText" text="F">
      <formula>NOT(ISERROR(SEARCH("F",BB6)))</formula>
    </cfRule>
    <cfRule type="containsText" dxfId="53" priority="5" operator="containsText" text="0">
      <formula>NOT(ISERROR(SEARCH("0",BB6)))</formula>
    </cfRule>
  </conditionalFormatting>
  <conditionalFormatting sqref="F6:K22">
    <cfRule type="cellIs" dxfId="52" priority="2" operator="lessThan">
      <formula>50%*F$5</formula>
    </cfRule>
  </conditionalFormatting>
  <conditionalFormatting sqref="AT6:AU22">
    <cfRule type="cellIs" dxfId="51" priority="1" operator="lessThan">
      <formula>50%*AT$5</formula>
    </cfRule>
  </conditionalFormatting>
  <dataValidations count="1">
    <dataValidation type="whole" operator="lessThanOrEqual" allowBlank="1" showInputMessage="1" showErrorMessage="1" error="คะแนนที่ได้ต้องไม่เกินค่าของคะแนนเต็ม" sqref="F6:AQ55 AT6:AX55">
      <formula1>F$5</formula1>
    </dataValidation>
  </dataValidations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colBreaks count="2" manualBreakCount="2">
    <brk id="26" min="1" max="54" man="1"/>
    <brk id="45" min="1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I71"/>
  <sheetViews>
    <sheetView showGridLines="0" showRowColHeaders="0" zoomScaleNormal="100" workbookViewId="0">
      <pane xSplit="5" ySplit="5" topLeftCell="F11" activePane="bottomRight" state="frozen"/>
      <selection activeCell="B1" sqref="B1"/>
      <selection pane="topRight" activeCell="B1" sqref="B1"/>
      <selection pane="bottomLeft" activeCell="B1" sqref="B1"/>
      <selection pane="bottomRight" activeCell="AT6" sqref="AT6:AT22"/>
    </sheetView>
  </sheetViews>
  <sheetFormatPr defaultRowHeight="18" customHeight="1" x14ac:dyDescent="0.5"/>
  <cols>
    <col min="1" max="1" width="7.85546875" style="1" customWidth="1"/>
    <col min="2" max="2" width="4.140625" style="4" customWidth="1"/>
    <col min="3" max="3" width="7.7109375" style="4" customWidth="1"/>
    <col min="4" max="4" width="13.5703125" style="1" customWidth="1"/>
    <col min="5" max="5" width="9.28515625" style="1" customWidth="1"/>
    <col min="6" max="25" width="3.7109375" style="1" customWidth="1"/>
    <col min="26" max="26" width="3.42578125" style="1" customWidth="1"/>
    <col min="27" max="43" width="3.7109375" style="1" customWidth="1"/>
    <col min="44" max="44" width="6.42578125" style="4" customWidth="1"/>
    <col min="45" max="45" width="8.28515625" style="3" customWidth="1"/>
    <col min="46" max="49" width="4.7109375" style="1" customWidth="1"/>
    <col min="50" max="50" width="5.7109375" style="1" customWidth="1"/>
    <col min="51" max="51" width="5.7109375" style="2" customWidth="1"/>
    <col min="52" max="52" width="6.42578125" style="2" customWidth="1"/>
    <col min="53" max="53" width="10.7109375" style="2" customWidth="1"/>
    <col min="54" max="54" width="10.42578125" style="2" customWidth="1"/>
    <col min="55" max="55" width="9.5703125" style="1" customWidth="1"/>
    <col min="56" max="56" width="9.42578125" style="1" customWidth="1"/>
    <col min="57" max="57" width="2.42578125" style="1" customWidth="1"/>
    <col min="58" max="16384" width="9.140625" style="1"/>
  </cols>
  <sheetData>
    <row r="1" spans="1:61" ht="45.75" customHeight="1" x14ac:dyDescent="0.5">
      <c r="A1" s="115"/>
      <c r="B1" s="137"/>
      <c r="C1" s="137"/>
      <c r="D1" s="115"/>
      <c r="E1" s="115"/>
      <c r="F1" s="661" t="s">
        <v>377</v>
      </c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  <c r="V1" s="661"/>
      <c r="W1" s="661"/>
      <c r="X1" s="661"/>
      <c r="Y1" s="661"/>
      <c r="Z1" s="661"/>
      <c r="AA1" s="661"/>
      <c r="AB1" s="661"/>
      <c r="AC1" s="661"/>
      <c r="AD1" s="661"/>
      <c r="AE1" s="661"/>
      <c r="AF1" s="661"/>
      <c r="AG1" s="661"/>
      <c r="AH1" s="661"/>
      <c r="AI1" s="661"/>
      <c r="AJ1" s="661"/>
      <c r="AK1" s="661"/>
      <c r="AL1" s="661"/>
      <c r="AM1" s="661"/>
      <c r="AN1" s="661"/>
      <c r="AO1" s="661"/>
      <c r="AP1" s="661"/>
      <c r="AQ1" s="661"/>
      <c r="AR1" s="661"/>
      <c r="AS1" s="661"/>
      <c r="AT1" s="661"/>
      <c r="AU1" s="661"/>
      <c r="AV1" s="661"/>
      <c r="AW1" s="661"/>
      <c r="AX1" s="661"/>
      <c r="AY1" s="661"/>
      <c r="AZ1" s="661"/>
      <c r="BA1" s="661"/>
      <c r="BB1" s="661"/>
      <c r="BC1" s="661"/>
      <c r="BD1" s="661"/>
      <c r="BE1" s="115"/>
      <c r="BF1" s="115"/>
      <c r="BG1" s="115"/>
      <c r="BH1" s="115"/>
      <c r="BI1" s="115"/>
    </row>
    <row r="2" spans="1:61" ht="18" customHeight="1" thickBot="1" x14ac:dyDescent="0.55000000000000004">
      <c r="A2" s="115"/>
      <c r="B2" s="650" t="s">
        <v>0</v>
      </c>
      <c r="C2" s="650" t="s">
        <v>1</v>
      </c>
      <c r="D2" s="652" t="s">
        <v>2</v>
      </c>
      <c r="E2" s="361"/>
      <c r="F2" s="655" t="str">
        <f>"การวัดผลปลายปี รายวิชา "&amp;Home!C11&amp;" "&amp;Home!C12</f>
        <v>การวัดผลปลายปี รายวิชา คอมพิวเตอร์ ง 11102</v>
      </c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56"/>
      <c r="W2" s="656"/>
      <c r="X2" s="656"/>
      <c r="Y2" s="656"/>
      <c r="Z2" s="657"/>
      <c r="AA2" s="655" t="str">
        <f>F2</f>
        <v>การวัดผลปลายปี รายวิชา คอมพิวเตอร์ ง 11102</v>
      </c>
      <c r="AB2" s="656"/>
      <c r="AC2" s="656"/>
      <c r="AD2" s="656"/>
      <c r="AE2" s="656"/>
      <c r="AF2" s="656"/>
      <c r="AG2" s="656"/>
      <c r="AH2" s="656"/>
      <c r="AI2" s="656"/>
      <c r="AJ2" s="656"/>
      <c r="AK2" s="656"/>
      <c r="AL2" s="656"/>
      <c r="AM2" s="656"/>
      <c r="AN2" s="656"/>
      <c r="AO2" s="656"/>
      <c r="AP2" s="656"/>
      <c r="AQ2" s="656"/>
      <c r="AR2" s="656"/>
      <c r="AS2" s="657"/>
      <c r="AT2" s="670" t="s">
        <v>129</v>
      </c>
      <c r="AU2" s="671"/>
      <c r="AV2" s="671"/>
      <c r="AW2" s="671"/>
      <c r="AX2" s="671"/>
      <c r="AY2" s="671"/>
      <c r="AZ2" s="672"/>
      <c r="BA2" s="667" t="s">
        <v>131</v>
      </c>
      <c r="BB2" s="664" t="s">
        <v>130</v>
      </c>
      <c r="BC2" s="665" t="s">
        <v>60</v>
      </c>
      <c r="BD2" s="662" t="s">
        <v>144</v>
      </c>
      <c r="BE2" s="115"/>
      <c r="BF2" s="115"/>
      <c r="BG2" s="115"/>
      <c r="BH2" s="115"/>
      <c r="BI2" s="115"/>
    </row>
    <row r="3" spans="1:61" s="4" customFormat="1" ht="18" customHeight="1" x14ac:dyDescent="0.5">
      <c r="A3" s="137"/>
      <c r="B3" s="650"/>
      <c r="C3" s="650"/>
      <c r="D3" s="652"/>
      <c r="E3" s="362"/>
      <c r="F3" s="658" t="str">
        <f>IF(เกณฑ์!F7="วัดประเมินเป็นหน่วยการเรียนรู้","คะแนนหน่วยการเรียนรู้","คะแนนผลการเรียนรู้ตามตัวชี้วัด")&amp;" ภาคเรียนที่ 2"</f>
        <v>คะแนนหน่วยการเรียนรู้ ภาคเรียนที่ 2</v>
      </c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S3" s="659"/>
      <c r="T3" s="659"/>
      <c r="U3" s="659"/>
      <c r="V3" s="659"/>
      <c r="W3" s="659"/>
      <c r="X3" s="659"/>
      <c r="Y3" s="659"/>
      <c r="Z3" s="660"/>
      <c r="AA3" s="658" t="str">
        <f>F3</f>
        <v>คะแนนหน่วยการเรียนรู้ ภาคเรียนที่ 2</v>
      </c>
      <c r="AB3" s="659"/>
      <c r="AC3" s="659"/>
      <c r="AD3" s="659"/>
      <c r="AE3" s="659"/>
      <c r="AF3" s="659"/>
      <c r="AG3" s="659"/>
      <c r="AH3" s="659"/>
      <c r="AI3" s="659"/>
      <c r="AJ3" s="659"/>
      <c r="AK3" s="659"/>
      <c r="AL3" s="659"/>
      <c r="AM3" s="659"/>
      <c r="AN3" s="659"/>
      <c r="AO3" s="659"/>
      <c r="AP3" s="659"/>
      <c r="AQ3" s="659"/>
      <c r="AR3" s="373" t="s">
        <v>4</v>
      </c>
      <c r="AS3" s="64" t="s">
        <v>5</v>
      </c>
      <c r="AT3" s="673" t="s">
        <v>646</v>
      </c>
      <c r="AU3" s="674"/>
      <c r="AV3" s="674"/>
      <c r="AW3" s="675"/>
      <c r="AX3" s="676" t="s">
        <v>647</v>
      </c>
      <c r="AY3" s="675"/>
      <c r="AZ3" s="524" t="s">
        <v>5</v>
      </c>
      <c r="BA3" s="668"/>
      <c r="BB3" s="664"/>
      <c r="BC3" s="665"/>
      <c r="BD3" s="662"/>
      <c r="BE3" s="137"/>
      <c r="BF3" s="137"/>
      <c r="BG3" s="137"/>
      <c r="BH3" s="137"/>
      <c r="BI3" s="137"/>
    </row>
    <row r="4" spans="1:61" ht="18" customHeight="1" x14ac:dyDescent="0.5">
      <c r="A4" s="115"/>
      <c r="B4" s="650"/>
      <c r="C4" s="650"/>
      <c r="D4" s="653"/>
      <c r="E4" s="342" t="str">
        <f>คะแนน1!E4</f>
        <v>หน่วยที่</v>
      </c>
      <c r="F4" s="432" t="s">
        <v>556</v>
      </c>
      <c r="G4" s="433" t="s">
        <v>557</v>
      </c>
      <c r="H4" s="433" t="s">
        <v>558</v>
      </c>
      <c r="I4" s="433" t="s">
        <v>552</v>
      </c>
      <c r="J4" s="433" t="s">
        <v>655</v>
      </c>
      <c r="K4" s="433" t="s">
        <v>656</v>
      </c>
      <c r="L4" s="433" t="s">
        <v>657</v>
      </c>
      <c r="M4" s="433" t="s">
        <v>658</v>
      </c>
      <c r="N4" s="433" t="s">
        <v>659</v>
      </c>
      <c r="O4" s="433"/>
      <c r="P4" s="433"/>
      <c r="Q4" s="433"/>
      <c r="R4" s="433"/>
      <c r="S4" s="433"/>
      <c r="T4" s="433"/>
      <c r="U4" s="433"/>
      <c r="V4" s="433"/>
      <c r="W4" s="433"/>
      <c r="X4" s="433"/>
      <c r="Y4" s="433"/>
      <c r="Z4" s="434"/>
      <c r="AA4" s="432"/>
      <c r="AB4" s="433"/>
      <c r="AC4" s="433"/>
      <c r="AD4" s="433"/>
      <c r="AE4" s="433"/>
      <c r="AF4" s="433"/>
      <c r="AG4" s="433"/>
      <c r="AH4" s="433"/>
      <c r="AI4" s="433"/>
      <c r="AJ4" s="433"/>
      <c r="AK4" s="433"/>
      <c r="AL4" s="433"/>
      <c r="AM4" s="433"/>
      <c r="AN4" s="433"/>
      <c r="AO4" s="433"/>
      <c r="AP4" s="433"/>
      <c r="AQ4" s="435"/>
      <c r="AR4" s="374" t="s">
        <v>6</v>
      </c>
      <c r="AS4" s="67" t="s">
        <v>6</v>
      </c>
      <c r="AT4" s="516" t="s">
        <v>7</v>
      </c>
      <c r="AU4" s="517" t="s">
        <v>8</v>
      </c>
      <c r="AV4" s="518" t="s">
        <v>4</v>
      </c>
      <c r="AW4" s="514" t="s">
        <v>5</v>
      </c>
      <c r="AX4" s="514" t="str">
        <f>IF(เกณฑ์!F6="","",เกณฑ์!F6&amp;"%")</f>
        <v/>
      </c>
      <c r="AY4" s="514" t="s">
        <v>5</v>
      </c>
      <c r="AZ4" s="525" t="s">
        <v>6</v>
      </c>
      <c r="BA4" s="669"/>
      <c r="BB4" s="664"/>
      <c r="BC4" s="665"/>
      <c r="BD4" s="662"/>
      <c r="BE4" s="115"/>
      <c r="BF4" s="115"/>
      <c r="BG4" s="115"/>
      <c r="BH4" s="115"/>
      <c r="BI4" s="115"/>
    </row>
    <row r="5" spans="1:61" ht="18" customHeight="1" thickBot="1" x14ac:dyDescent="0.55000000000000004">
      <c r="A5" s="115"/>
      <c r="B5" s="651"/>
      <c r="C5" s="651"/>
      <c r="D5" s="654"/>
      <c r="E5" s="343" t="s">
        <v>3</v>
      </c>
      <c r="F5" s="53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51"/>
      <c r="AA5" s="53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371"/>
      <c r="AR5" s="375" t="str">
        <f t="shared" ref="AR5:AR45" si="0">IF(SUM(F5:AQ5),SUM(F5:AQ5),"")</f>
        <v/>
      </c>
      <c r="AS5" s="68">
        <f>Home!E15</f>
        <v>80</v>
      </c>
      <c r="AT5" s="519">
        <v>20</v>
      </c>
      <c r="AU5" s="520"/>
      <c r="AV5" s="521">
        <f>IF(SUM(AT5:AU5),SUM(AT5:AU5),"")</f>
        <v>20</v>
      </c>
      <c r="AW5" s="515">
        <f>(100-เกณฑ์!F6)/100*$AZ$5</f>
        <v>20</v>
      </c>
      <c r="AX5" s="520"/>
      <c r="AY5" s="515" t="str">
        <f>IF(เกณฑ์!F6="","",เกณฑ์!F6/100*$AZ$5)</f>
        <v/>
      </c>
      <c r="AZ5" s="526">
        <f>Home!E16</f>
        <v>20</v>
      </c>
      <c r="BA5" s="330">
        <f>SUM(AS5,AZ5)</f>
        <v>100</v>
      </c>
      <c r="BB5" s="366">
        <f>SUM(คะแนน1!BA5,BA5)/2</f>
        <v>100</v>
      </c>
      <c r="BC5" s="666"/>
      <c r="BD5" s="663"/>
      <c r="BE5" s="115"/>
      <c r="BF5" s="115"/>
      <c r="BG5" s="115"/>
      <c r="BH5" s="115"/>
      <c r="BI5" s="115"/>
    </row>
    <row r="6" spans="1:61" ht="15.75" customHeight="1" x14ac:dyDescent="0.5">
      <c r="A6" s="115"/>
      <c r="B6" s="61">
        <v>1</v>
      </c>
      <c r="C6" s="297" t="str">
        <f>IF(นักเรียน!C6="","",นักเรียน!C6)</f>
        <v/>
      </c>
      <c r="D6" s="648" t="str">
        <f>IF(นักเรียน!E6="","",นักเรียน!E6)</f>
        <v/>
      </c>
      <c r="E6" s="649"/>
      <c r="F6" s="36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364"/>
      <c r="AA6" s="363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372"/>
      <c r="AR6" s="374" t="str">
        <f t="shared" si="0"/>
        <v/>
      </c>
      <c r="AS6" s="365" t="str">
        <f t="shared" ref="AS6:AS45" si="1">IF(AR6="","",ROUND(AR6/$AR$5*$AS$5,0))</f>
        <v/>
      </c>
      <c r="AT6" s="363"/>
      <c r="AU6" s="523"/>
      <c r="AV6" s="297" t="str">
        <f>IF(SUM(AT6:AU6),SUM(AT6:AU6),"")</f>
        <v/>
      </c>
      <c r="AW6" s="340" t="str">
        <f>IF(AV6="","",ROUND(AV6/$AV$5*$AW$5,0))</f>
        <v/>
      </c>
      <c r="AX6" s="523"/>
      <c r="AY6" s="528" t="str">
        <f>IF(AX6="","",ROUND(AX6/$AX$5*$AY$5,0))</f>
        <v/>
      </c>
      <c r="AZ6" s="527" t="str">
        <f>IF(SUM(AW6,AY6),SUM(AW6,AY6),"")</f>
        <v/>
      </c>
      <c r="BA6" s="376" t="str">
        <f>IF(SUM(AS6,AZ6),SUM(AS6,AZ6),"")</f>
        <v/>
      </c>
      <c r="BB6" s="367" t="str">
        <f>IF(ROUND(SUM(คะแนน1!BA6,BA6)/2,0),ROUND(SUM(คะแนน1!BA6,BA6)/2,0),"")</f>
        <v/>
      </c>
      <c r="BC6" s="338" t="str">
        <f>IF(OR(นักเรียน!Q6="ออก",BB6=""),"",IF(เกณฑ์!$N$18="ACT",VLOOKUP(BB6,gradeact,5,TRUE),VLOOKUP(BB6,grade01,5,TRUE)))</f>
        <v/>
      </c>
      <c r="BD6" s="63"/>
      <c r="BE6" s="115"/>
      <c r="BF6" s="115"/>
      <c r="BG6" s="115"/>
      <c r="BH6" s="115"/>
      <c r="BI6" s="115"/>
    </row>
    <row r="7" spans="1:61" ht="15.75" customHeight="1" x14ac:dyDescent="0.5">
      <c r="A7" s="115"/>
      <c r="B7" s="62">
        <v>2</v>
      </c>
      <c r="C7" s="297" t="str">
        <f>IF(นักเรียน!C7="","",นักเรียน!C7)</f>
        <v/>
      </c>
      <c r="D7" s="646" t="str">
        <f>IF(นักเรียน!E7="","",นักเรียน!E7)</f>
        <v/>
      </c>
      <c r="E7" s="647"/>
      <c r="F7" s="363"/>
      <c r="G7" s="10"/>
      <c r="H7" s="10"/>
      <c r="I7" s="10"/>
      <c r="J7" s="10"/>
      <c r="K7" s="10"/>
      <c r="L7" s="10"/>
      <c r="M7" s="10"/>
      <c r="N7" s="10"/>
      <c r="O7" s="10"/>
      <c r="P7" s="5"/>
      <c r="Q7" s="5"/>
      <c r="R7" s="5"/>
      <c r="S7" s="5"/>
      <c r="T7" s="5"/>
      <c r="U7" s="5"/>
      <c r="V7" s="5"/>
      <c r="W7" s="5"/>
      <c r="X7" s="5"/>
      <c r="Y7" s="5"/>
      <c r="Z7" s="50"/>
      <c r="AA7" s="363"/>
      <c r="AB7" s="10"/>
      <c r="AC7" s="10"/>
      <c r="AD7" s="10"/>
      <c r="AE7" s="10"/>
      <c r="AF7" s="10"/>
      <c r="AG7" s="10"/>
      <c r="AH7" s="10"/>
      <c r="AI7" s="10"/>
      <c r="AJ7" s="10"/>
      <c r="AK7" s="5"/>
      <c r="AL7" s="5"/>
      <c r="AM7" s="5"/>
      <c r="AN7" s="5"/>
      <c r="AO7" s="5"/>
      <c r="AP7" s="5"/>
      <c r="AQ7" s="370"/>
      <c r="AR7" s="374" t="str">
        <f t="shared" si="0"/>
        <v/>
      </c>
      <c r="AS7" s="365" t="str">
        <f t="shared" si="1"/>
        <v/>
      </c>
      <c r="AT7" s="363"/>
      <c r="AU7" s="523"/>
      <c r="AV7" s="518" t="str">
        <f>IF(SUM(AT7:AU7),SUM(AT7:AU7),"")</f>
        <v/>
      </c>
      <c r="AW7" s="340" t="str">
        <f t="shared" ref="AW7:AW55" si="2">IF(AV7="","",ROUND(AV7/$AV$5*$AW$5,0))</f>
        <v/>
      </c>
      <c r="AX7" s="517"/>
      <c r="AY7" s="528" t="str">
        <f t="shared" ref="AY7:AY55" si="3">IF(AX7="","",ROUND(AX7/$AX$5*$AY$5,0))</f>
        <v/>
      </c>
      <c r="AZ7" s="527" t="str">
        <f t="shared" ref="AZ7:AZ55" si="4">IF(SUM(AW7,AY7),SUM(AW7,AY7),"")</f>
        <v/>
      </c>
      <c r="BA7" s="376" t="str">
        <f t="shared" ref="BA7:BA45" si="5">IF(SUM(AS7,AZ7),SUM(AS7,AZ7),"")</f>
        <v/>
      </c>
      <c r="BB7" s="367" t="str">
        <f>IF(ROUND(SUM(คะแนน1!BA7,BA7)/2,0),ROUND(SUM(คะแนน1!BA7,BA7)/2,0),"")</f>
        <v/>
      </c>
      <c r="BC7" s="338" t="str">
        <f>IF(OR(นักเรียน!Q7="ออก",BB7=""),"",IF(เกณฑ์!$N$18="ACT",VLOOKUP(BB7,gradeact,5,TRUE),VLOOKUP(BB7,grade01,5,TRUE)))</f>
        <v/>
      </c>
      <c r="BD7" s="12"/>
      <c r="BE7" s="115"/>
      <c r="BF7" s="115"/>
      <c r="BG7" s="115"/>
      <c r="BH7" s="115"/>
      <c r="BI7" s="115"/>
    </row>
    <row r="8" spans="1:61" ht="15.75" customHeight="1" x14ac:dyDescent="0.5">
      <c r="A8" s="115"/>
      <c r="B8" s="62">
        <v>3</v>
      </c>
      <c r="C8" s="297" t="str">
        <f>IF(นักเรียน!C8="","",นักเรียน!C8)</f>
        <v/>
      </c>
      <c r="D8" s="646" t="str">
        <f>IF(นักเรียน!E8="","",นักเรียน!E8)</f>
        <v/>
      </c>
      <c r="E8" s="647"/>
      <c r="F8" s="363"/>
      <c r="G8" s="10"/>
      <c r="H8" s="10"/>
      <c r="I8" s="10"/>
      <c r="J8" s="10"/>
      <c r="K8" s="10"/>
      <c r="L8" s="10"/>
      <c r="M8" s="10"/>
      <c r="N8" s="10"/>
      <c r="O8" s="10"/>
      <c r="P8" s="5"/>
      <c r="Q8" s="5"/>
      <c r="R8" s="5"/>
      <c r="S8" s="5"/>
      <c r="T8" s="5"/>
      <c r="U8" s="5"/>
      <c r="V8" s="5"/>
      <c r="W8" s="5"/>
      <c r="X8" s="5"/>
      <c r="Y8" s="5"/>
      <c r="Z8" s="50"/>
      <c r="AA8" s="363"/>
      <c r="AB8" s="10"/>
      <c r="AC8" s="10"/>
      <c r="AD8" s="10"/>
      <c r="AE8" s="10"/>
      <c r="AF8" s="10"/>
      <c r="AG8" s="10"/>
      <c r="AH8" s="10"/>
      <c r="AI8" s="10"/>
      <c r="AJ8" s="10"/>
      <c r="AK8" s="5"/>
      <c r="AL8" s="5"/>
      <c r="AM8" s="5"/>
      <c r="AN8" s="5"/>
      <c r="AO8" s="5"/>
      <c r="AP8" s="5"/>
      <c r="AQ8" s="370"/>
      <c r="AR8" s="374" t="str">
        <f t="shared" si="0"/>
        <v/>
      </c>
      <c r="AS8" s="365" t="str">
        <f t="shared" si="1"/>
        <v/>
      </c>
      <c r="AT8" s="363"/>
      <c r="AU8" s="523"/>
      <c r="AV8" s="518" t="str">
        <f t="shared" ref="AV8:AV55" si="6">IF(SUM(AT8:AU8),SUM(AT8:AU8),"")</f>
        <v/>
      </c>
      <c r="AW8" s="340" t="str">
        <f t="shared" si="2"/>
        <v/>
      </c>
      <c r="AX8" s="517"/>
      <c r="AY8" s="528" t="str">
        <f t="shared" si="3"/>
        <v/>
      </c>
      <c r="AZ8" s="527" t="str">
        <f t="shared" si="4"/>
        <v/>
      </c>
      <c r="BA8" s="376" t="str">
        <f t="shared" si="5"/>
        <v/>
      </c>
      <c r="BB8" s="367" t="str">
        <f>IF(ROUND(SUM(คะแนน1!BA8,BA8)/2,0),ROUND(SUM(คะแนน1!BA8,BA8)/2,0),"")</f>
        <v/>
      </c>
      <c r="BC8" s="338" t="str">
        <f>IF(OR(นักเรียน!Q8="ออก",BB8=""),"",IF(เกณฑ์!$N$18="ACT",VLOOKUP(BB8,gradeact,5,TRUE),VLOOKUP(BB8,grade01,5,TRUE)))</f>
        <v/>
      </c>
      <c r="BD8" s="12"/>
      <c r="BE8" s="115"/>
      <c r="BF8" s="115"/>
      <c r="BG8" s="115"/>
      <c r="BH8" s="115"/>
      <c r="BI8" s="115"/>
    </row>
    <row r="9" spans="1:61" ht="15.75" customHeight="1" x14ac:dyDescent="0.5">
      <c r="A9" s="115"/>
      <c r="B9" s="62">
        <v>4</v>
      </c>
      <c r="C9" s="297" t="str">
        <f>IF(นักเรียน!C9="","",นักเรียน!C9)</f>
        <v/>
      </c>
      <c r="D9" s="646" t="str">
        <f>IF(นักเรียน!E9="","",นักเรียน!E9)</f>
        <v/>
      </c>
      <c r="E9" s="647"/>
      <c r="F9" s="363"/>
      <c r="G9" s="10"/>
      <c r="H9" s="10"/>
      <c r="I9" s="10"/>
      <c r="J9" s="10"/>
      <c r="K9" s="10"/>
      <c r="L9" s="10"/>
      <c r="M9" s="10"/>
      <c r="N9" s="10"/>
      <c r="O9" s="10"/>
      <c r="P9" s="5"/>
      <c r="Q9" s="5"/>
      <c r="R9" s="5"/>
      <c r="S9" s="5"/>
      <c r="T9" s="5"/>
      <c r="U9" s="5"/>
      <c r="V9" s="5"/>
      <c r="W9" s="5"/>
      <c r="X9" s="5"/>
      <c r="Y9" s="5"/>
      <c r="Z9" s="50"/>
      <c r="AA9" s="363"/>
      <c r="AB9" s="10"/>
      <c r="AC9" s="10"/>
      <c r="AD9" s="10"/>
      <c r="AE9" s="10"/>
      <c r="AF9" s="10"/>
      <c r="AG9" s="10"/>
      <c r="AH9" s="10"/>
      <c r="AI9" s="10"/>
      <c r="AJ9" s="10"/>
      <c r="AK9" s="5"/>
      <c r="AL9" s="5"/>
      <c r="AM9" s="5"/>
      <c r="AN9" s="5"/>
      <c r="AO9" s="5"/>
      <c r="AP9" s="5"/>
      <c r="AQ9" s="370"/>
      <c r="AR9" s="374" t="str">
        <f t="shared" si="0"/>
        <v/>
      </c>
      <c r="AS9" s="365" t="str">
        <f t="shared" si="1"/>
        <v/>
      </c>
      <c r="AT9" s="363"/>
      <c r="AU9" s="523"/>
      <c r="AV9" s="518" t="str">
        <f t="shared" si="6"/>
        <v/>
      </c>
      <c r="AW9" s="340" t="str">
        <f t="shared" si="2"/>
        <v/>
      </c>
      <c r="AX9" s="517"/>
      <c r="AY9" s="528" t="str">
        <f t="shared" si="3"/>
        <v/>
      </c>
      <c r="AZ9" s="527" t="str">
        <f t="shared" si="4"/>
        <v/>
      </c>
      <c r="BA9" s="376" t="str">
        <f t="shared" si="5"/>
        <v/>
      </c>
      <c r="BB9" s="367" t="str">
        <f>IF(ROUND(SUM(คะแนน1!BA9,BA9)/2,0),ROUND(SUM(คะแนน1!BA9,BA9)/2,0),"")</f>
        <v/>
      </c>
      <c r="BC9" s="338" t="str">
        <f>IF(OR(นักเรียน!Q9="ออก",BB9=""),"",IF(เกณฑ์!$N$18="ACT",VLOOKUP(BB9,gradeact,5,TRUE),VLOOKUP(BB9,grade01,5,TRUE)))</f>
        <v/>
      </c>
      <c r="BD9" s="12"/>
      <c r="BE9" s="115"/>
      <c r="BF9" s="115"/>
      <c r="BG9" s="115"/>
      <c r="BH9" s="115"/>
      <c r="BI9" s="115"/>
    </row>
    <row r="10" spans="1:61" ht="15.75" customHeight="1" x14ac:dyDescent="0.5">
      <c r="A10" s="115"/>
      <c r="B10" s="61">
        <v>5</v>
      </c>
      <c r="C10" s="297" t="str">
        <f>IF(นักเรียน!C10="","",นักเรียน!C10)</f>
        <v/>
      </c>
      <c r="D10" s="646" t="str">
        <f>IF(นักเรียน!E10="","",นักเรียน!E10)</f>
        <v/>
      </c>
      <c r="E10" s="647"/>
      <c r="F10" s="363"/>
      <c r="G10" s="10"/>
      <c r="H10" s="10"/>
      <c r="I10" s="10"/>
      <c r="J10" s="10"/>
      <c r="K10" s="10"/>
      <c r="L10" s="10"/>
      <c r="M10" s="10"/>
      <c r="N10" s="10"/>
      <c r="O10" s="10"/>
      <c r="P10" s="5"/>
      <c r="Q10" s="5"/>
      <c r="R10" s="5"/>
      <c r="S10" s="5"/>
      <c r="T10" s="5"/>
      <c r="U10" s="5"/>
      <c r="V10" s="5"/>
      <c r="W10" s="5"/>
      <c r="X10" s="5"/>
      <c r="Y10" s="5"/>
      <c r="Z10" s="50"/>
      <c r="AA10" s="363"/>
      <c r="AB10" s="10"/>
      <c r="AC10" s="10"/>
      <c r="AD10" s="10"/>
      <c r="AE10" s="10"/>
      <c r="AF10" s="10"/>
      <c r="AG10" s="10"/>
      <c r="AH10" s="10"/>
      <c r="AI10" s="10"/>
      <c r="AJ10" s="10"/>
      <c r="AK10" s="5"/>
      <c r="AL10" s="5"/>
      <c r="AM10" s="5"/>
      <c r="AN10" s="5"/>
      <c r="AO10" s="5"/>
      <c r="AP10" s="5"/>
      <c r="AQ10" s="370"/>
      <c r="AR10" s="374" t="str">
        <f t="shared" si="0"/>
        <v/>
      </c>
      <c r="AS10" s="365" t="str">
        <f t="shared" si="1"/>
        <v/>
      </c>
      <c r="AT10" s="363"/>
      <c r="AU10" s="523"/>
      <c r="AV10" s="518" t="str">
        <f t="shared" si="6"/>
        <v/>
      </c>
      <c r="AW10" s="340" t="str">
        <f t="shared" si="2"/>
        <v/>
      </c>
      <c r="AX10" s="517"/>
      <c r="AY10" s="528" t="str">
        <f t="shared" si="3"/>
        <v/>
      </c>
      <c r="AZ10" s="527" t="str">
        <f t="shared" si="4"/>
        <v/>
      </c>
      <c r="BA10" s="376" t="str">
        <f t="shared" si="5"/>
        <v/>
      </c>
      <c r="BB10" s="367" t="str">
        <f>IF(ROUND(SUM(คะแนน1!BA10,BA10)/2,0),ROUND(SUM(คะแนน1!BA10,BA10)/2,0),"")</f>
        <v/>
      </c>
      <c r="BC10" s="338" t="str">
        <f>IF(OR(นักเรียน!Q10="ออก",BB10=""),"",IF(เกณฑ์!$N$18="ACT",VLOOKUP(BB10,gradeact,5,TRUE),VLOOKUP(BB10,grade01,5,TRUE)))</f>
        <v/>
      </c>
      <c r="BD10" s="12"/>
      <c r="BE10" s="115"/>
      <c r="BF10" s="115"/>
      <c r="BG10" s="115"/>
      <c r="BH10" s="115"/>
      <c r="BI10" s="115"/>
    </row>
    <row r="11" spans="1:61" ht="15.75" customHeight="1" x14ac:dyDescent="0.5">
      <c r="A11" s="115"/>
      <c r="B11" s="62">
        <v>6</v>
      </c>
      <c r="C11" s="297" t="str">
        <f>IF(นักเรียน!C11="","",นักเรียน!C11)</f>
        <v/>
      </c>
      <c r="D11" s="646" t="str">
        <f>IF(นักเรียน!E11="","",นักเรียน!E11)</f>
        <v/>
      </c>
      <c r="E11" s="647"/>
      <c r="F11" s="363"/>
      <c r="G11" s="10"/>
      <c r="H11" s="10"/>
      <c r="I11" s="10"/>
      <c r="J11" s="10"/>
      <c r="K11" s="10"/>
      <c r="L11" s="10"/>
      <c r="M11" s="10"/>
      <c r="N11" s="10"/>
      <c r="O11" s="10"/>
      <c r="P11" s="5"/>
      <c r="Q11" s="5"/>
      <c r="R11" s="5"/>
      <c r="S11" s="5"/>
      <c r="T11" s="5"/>
      <c r="U11" s="5"/>
      <c r="V11" s="5"/>
      <c r="W11" s="5"/>
      <c r="X11" s="5"/>
      <c r="Y11" s="5"/>
      <c r="Z11" s="50"/>
      <c r="AA11" s="363"/>
      <c r="AB11" s="10"/>
      <c r="AC11" s="10"/>
      <c r="AD11" s="10"/>
      <c r="AE11" s="10"/>
      <c r="AF11" s="10"/>
      <c r="AG11" s="10"/>
      <c r="AH11" s="10"/>
      <c r="AI11" s="10"/>
      <c r="AJ11" s="10"/>
      <c r="AK11" s="5"/>
      <c r="AL11" s="5"/>
      <c r="AM11" s="5"/>
      <c r="AN11" s="5"/>
      <c r="AO11" s="5"/>
      <c r="AP11" s="5"/>
      <c r="AQ11" s="370"/>
      <c r="AR11" s="374" t="str">
        <f t="shared" si="0"/>
        <v/>
      </c>
      <c r="AS11" s="365" t="str">
        <f t="shared" si="1"/>
        <v/>
      </c>
      <c r="AT11" s="363"/>
      <c r="AU11" s="523"/>
      <c r="AV11" s="518" t="str">
        <f t="shared" si="6"/>
        <v/>
      </c>
      <c r="AW11" s="340" t="str">
        <f t="shared" si="2"/>
        <v/>
      </c>
      <c r="AX11" s="517"/>
      <c r="AY11" s="528" t="str">
        <f t="shared" si="3"/>
        <v/>
      </c>
      <c r="AZ11" s="527" t="str">
        <f t="shared" si="4"/>
        <v/>
      </c>
      <c r="BA11" s="376" t="str">
        <f t="shared" si="5"/>
        <v/>
      </c>
      <c r="BB11" s="367" t="str">
        <f>IF(ROUND(SUM(คะแนน1!BA11,BA11)/2,0),ROUND(SUM(คะแนน1!BA11,BA11)/2,0),"")</f>
        <v/>
      </c>
      <c r="BC11" s="338" t="str">
        <f>IF(OR(นักเรียน!Q11="ออก",BB11=""),"",IF(เกณฑ์!$N$18="ACT",VLOOKUP(BB11,gradeact,5,TRUE),VLOOKUP(BB11,grade01,5,TRUE)))</f>
        <v/>
      </c>
      <c r="BD11" s="12"/>
      <c r="BE11" s="115"/>
      <c r="BF11" s="115"/>
      <c r="BG11" s="115"/>
      <c r="BH11" s="115"/>
      <c r="BI11" s="115"/>
    </row>
    <row r="12" spans="1:61" ht="15.75" customHeight="1" x14ac:dyDescent="0.5">
      <c r="A12" s="115"/>
      <c r="B12" s="62">
        <v>7</v>
      </c>
      <c r="C12" s="297" t="str">
        <f>IF(นักเรียน!C12="","",นักเรียน!C12)</f>
        <v/>
      </c>
      <c r="D12" s="646" t="str">
        <f>IF(นักเรียน!E12="","",นักเรียน!E12)</f>
        <v/>
      </c>
      <c r="E12" s="647"/>
      <c r="F12" s="363"/>
      <c r="G12" s="10"/>
      <c r="H12" s="10"/>
      <c r="I12" s="10"/>
      <c r="J12" s="10"/>
      <c r="K12" s="10"/>
      <c r="L12" s="10"/>
      <c r="M12" s="10"/>
      <c r="N12" s="10"/>
      <c r="O12" s="10"/>
      <c r="P12" s="5"/>
      <c r="Q12" s="5"/>
      <c r="R12" s="5"/>
      <c r="S12" s="5"/>
      <c r="T12" s="5"/>
      <c r="U12" s="5"/>
      <c r="V12" s="5"/>
      <c r="W12" s="5"/>
      <c r="X12" s="5"/>
      <c r="Y12" s="5"/>
      <c r="Z12" s="50"/>
      <c r="AA12" s="363"/>
      <c r="AB12" s="10"/>
      <c r="AC12" s="10"/>
      <c r="AD12" s="10"/>
      <c r="AE12" s="10"/>
      <c r="AF12" s="10"/>
      <c r="AG12" s="10"/>
      <c r="AH12" s="10"/>
      <c r="AI12" s="10"/>
      <c r="AJ12" s="10"/>
      <c r="AK12" s="5"/>
      <c r="AL12" s="5"/>
      <c r="AM12" s="5"/>
      <c r="AN12" s="5"/>
      <c r="AO12" s="5"/>
      <c r="AP12" s="5"/>
      <c r="AQ12" s="370"/>
      <c r="AR12" s="374" t="str">
        <f t="shared" si="0"/>
        <v/>
      </c>
      <c r="AS12" s="365" t="str">
        <f t="shared" si="1"/>
        <v/>
      </c>
      <c r="AT12" s="52"/>
      <c r="AU12" s="523"/>
      <c r="AV12" s="518" t="str">
        <f t="shared" si="6"/>
        <v/>
      </c>
      <c r="AW12" s="340" t="str">
        <f t="shared" si="2"/>
        <v/>
      </c>
      <c r="AX12" s="517"/>
      <c r="AY12" s="528" t="str">
        <f t="shared" si="3"/>
        <v/>
      </c>
      <c r="AZ12" s="527" t="str">
        <f t="shared" si="4"/>
        <v/>
      </c>
      <c r="BA12" s="376" t="str">
        <f t="shared" si="5"/>
        <v/>
      </c>
      <c r="BB12" s="367" t="str">
        <f>IF(ROUND(SUM(คะแนน1!BA12,BA12)/2,0),ROUND(SUM(คะแนน1!BA12,BA12)/2,0),"")</f>
        <v/>
      </c>
      <c r="BC12" s="338" t="str">
        <f>IF(OR(นักเรียน!Q12="ออก",BB12=""),"",IF(เกณฑ์!$N$18="ACT",VLOOKUP(BB12,gradeact,5,TRUE),VLOOKUP(BB12,grade01,5,TRUE)))</f>
        <v/>
      </c>
      <c r="BD12" s="12"/>
      <c r="BE12" s="115"/>
      <c r="BF12" s="115"/>
      <c r="BG12" s="115"/>
      <c r="BH12" s="115"/>
      <c r="BI12" s="115"/>
    </row>
    <row r="13" spans="1:61" ht="15.75" customHeight="1" x14ac:dyDescent="0.5">
      <c r="A13" s="115"/>
      <c r="B13" s="62">
        <v>8</v>
      </c>
      <c r="C13" s="297" t="str">
        <f>IF(นักเรียน!C13="","",นักเรียน!C13)</f>
        <v/>
      </c>
      <c r="D13" s="646" t="str">
        <f>IF(นักเรียน!E13="","",นักเรียน!E13)</f>
        <v/>
      </c>
      <c r="E13" s="647"/>
      <c r="F13" s="363"/>
      <c r="G13" s="10"/>
      <c r="H13" s="10"/>
      <c r="I13" s="10"/>
      <c r="J13" s="10"/>
      <c r="K13" s="10"/>
      <c r="L13" s="10"/>
      <c r="M13" s="10"/>
      <c r="N13" s="10"/>
      <c r="O13" s="10"/>
      <c r="P13" s="5"/>
      <c r="Q13" s="5"/>
      <c r="R13" s="5"/>
      <c r="S13" s="5"/>
      <c r="T13" s="5"/>
      <c r="U13" s="5"/>
      <c r="V13" s="5"/>
      <c r="W13" s="5"/>
      <c r="X13" s="5"/>
      <c r="Y13" s="5"/>
      <c r="Z13" s="50"/>
      <c r="AA13" s="363"/>
      <c r="AB13" s="10"/>
      <c r="AC13" s="10"/>
      <c r="AD13" s="10"/>
      <c r="AE13" s="10"/>
      <c r="AF13" s="10"/>
      <c r="AG13" s="10"/>
      <c r="AH13" s="10"/>
      <c r="AI13" s="10"/>
      <c r="AJ13" s="10"/>
      <c r="AK13" s="5"/>
      <c r="AL13" s="5"/>
      <c r="AM13" s="5"/>
      <c r="AN13" s="5"/>
      <c r="AO13" s="5"/>
      <c r="AP13" s="5"/>
      <c r="AQ13" s="370"/>
      <c r="AR13" s="374" t="str">
        <f t="shared" si="0"/>
        <v/>
      </c>
      <c r="AS13" s="365" t="str">
        <f t="shared" si="1"/>
        <v/>
      </c>
      <c r="AT13" s="52"/>
      <c r="AU13" s="523"/>
      <c r="AV13" s="518" t="str">
        <f t="shared" si="6"/>
        <v/>
      </c>
      <c r="AW13" s="340" t="str">
        <f t="shared" si="2"/>
        <v/>
      </c>
      <c r="AX13" s="517"/>
      <c r="AY13" s="528" t="str">
        <f t="shared" si="3"/>
        <v/>
      </c>
      <c r="AZ13" s="527" t="str">
        <f t="shared" si="4"/>
        <v/>
      </c>
      <c r="BA13" s="376" t="str">
        <f t="shared" si="5"/>
        <v/>
      </c>
      <c r="BB13" s="367" t="str">
        <f>IF(ROUND(SUM(คะแนน1!BA13,BA13)/2,0),ROUND(SUM(คะแนน1!BA13,BA13)/2,0),"")</f>
        <v/>
      </c>
      <c r="BC13" s="338" t="str">
        <f>IF(OR(นักเรียน!Q13="ออก",BB13=""),"",IF(เกณฑ์!$N$18="ACT",VLOOKUP(BB13,gradeact,5,TRUE),VLOOKUP(BB13,grade01,5,TRUE)))</f>
        <v/>
      </c>
      <c r="BD13" s="12"/>
      <c r="BE13" s="115"/>
      <c r="BF13" s="115"/>
      <c r="BG13" s="115"/>
      <c r="BH13" s="115"/>
      <c r="BI13" s="115"/>
    </row>
    <row r="14" spans="1:61" ht="15.75" customHeight="1" x14ac:dyDescent="0.5">
      <c r="A14" s="115"/>
      <c r="B14" s="61">
        <v>9</v>
      </c>
      <c r="C14" s="297" t="str">
        <f>IF(นักเรียน!C14="","",นักเรียน!C14)</f>
        <v/>
      </c>
      <c r="D14" s="646" t="str">
        <f>IF(นักเรียน!E14="","",นักเรียน!E14)</f>
        <v/>
      </c>
      <c r="E14" s="647"/>
      <c r="F14" s="363"/>
      <c r="G14" s="10"/>
      <c r="H14" s="10"/>
      <c r="I14" s="10"/>
      <c r="J14" s="10"/>
      <c r="K14" s="10"/>
      <c r="L14" s="10"/>
      <c r="M14" s="10"/>
      <c r="N14" s="10"/>
      <c r="O14" s="10"/>
      <c r="P14" s="5"/>
      <c r="Q14" s="5"/>
      <c r="R14" s="5"/>
      <c r="S14" s="5"/>
      <c r="T14" s="5"/>
      <c r="U14" s="5"/>
      <c r="V14" s="5"/>
      <c r="W14" s="5"/>
      <c r="X14" s="5"/>
      <c r="Y14" s="5"/>
      <c r="Z14" s="50"/>
      <c r="AA14" s="363"/>
      <c r="AB14" s="10"/>
      <c r="AC14" s="10"/>
      <c r="AD14" s="10"/>
      <c r="AE14" s="10"/>
      <c r="AF14" s="10"/>
      <c r="AG14" s="10"/>
      <c r="AH14" s="10"/>
      <c r="AI14" s="10"/>
      <c r="AJ14" s="10"/>
      <c r="AK14" s="5"/>
      <c r="AL14" s="5"/>
      <c r="AM14" s="5"/>
      <c r="AN14" s="5"/>
      <c r="AO14" s="5"/>
      <c r="AP14" s="5"/>
      <c r="AQ14" s="370"/>
      <c r="AR14" s="374" t="str">
        <f t="shared" si="0"/>
        <v/>
      </c>
      <c r="AS14" s="365" t="str">
        <f t="shared" si="1"/>
        <v/>
      </c>
      <c r="AT14" s="52"/>
      <c r="AU14" s="523"/>
      <c r="AV14" s="518" t="str">
        <f t="shared" si="6"/>
        <v/>
      </c>
      <c r="AW14" s="340" t="str">
        <f t="shared" si="2"/>
        <v/>
      </c>
      <c r="AX14" s="517"/>
      <c r="AY14" s="528" t="str">
        <f t="shared" si="3"/>
        <v/>
      </c>
      <c r="AZ14" s="527" t="str">
        <f t="shared" si="4"/>
        <v/>
      </c>
      <c r="BA14" s="376" t="str">
        <f t="shared" si="5"/>
        <v/>
      </c>
      <c r="BB14" s="367" t="str">
        <f>IF(ROUND(SUM(คะแนน1!BA14,BA14)/2,0),ROUND(SUM(คะแนน1!BA14,BA14)/2,0),"")</f>
        <v/>
      </c>
      <c r="BC14" s="338" t="str">
        <f>IF(OR(นักเรียน!Q14="ออก",BB14=""),"",IF(เกณฑ์!$N$18="ACT",VLOOKUP(BB14,gradeact,5,TRUE),VLOOKUP(BB14,grade01,5,TRUE)))</f>
        <v/>
      </c>
      <c r="BD14" s="12"/>
      <c r="BE14" s="115"/>
      <c r="BF14" s="115"/>
      <c r="BG14" s="115"/>
      <c r="BH14" s="115"/>
      <c r="BI14" s="115"/>
    </row>
    <row r="15" spans="1:61" ht="15.75" customHeight="1" x14ac:dyDescent="0.5">
      <c r="A15" s="115"/>
      <c r="B15" s="62">
        <v>10</v>
      </c>
      <c r="C15" s="297" t="str">
        <f>IF(นักเรียน!C15="","",นักเรียน!C15)</f>
        <v/>
      </c>
      <c r="D15" s="646" t="str">
        <f>IF(นักเรียน!E15="","",นักเรียน!E15)</f>
        <v/>
      </c>
      <c r="E15" s="647"/>
      <c r="F15" s="363"/>
      <c r="G15" s="10"/>
      <c r="H15" s="10"/>
      <c r="I15" s="10"/>
      <c r="J15" s="10"/>
      <c r="K15" s="10"/>
      <c r="L15" s="10"/>
      <c r="M15" s="10"/>
      <c r="N15" s="10"/>
      <c r="O15" s="10"/>
      <c r="P15" s="5"/>
      <c r="Q15" s="5"/>
      <c r="R15" s="5"/>
      <c r="S15" s="5"/>
      <c r="T15" s="5"/>
      <c r="U15" s="5"/>
      <c r="V15" s="5"/>
      <c r="W15" s="5"/>
      <c r="X15" s="5"/>
      <c r="Y15" s="5"/>
      <c r="Z15" s="50"/>
      <c r="AA15" s="363"/>
      <c r="AB15" s="10"/>
      <c r="AC15" s="10"/>
      <c r="AD15" s="10"/>
      <c r="AE15" s="10"/>
      <c r="AF15" s="10"/>
      <c r="AG15" s="10"/>
      <c r="AH15" s="10"/>
      <c r="AI15" s="10"/>
      <c r="AJ15" s="10"/>
      <c r="AK15" s="5"/>
      <c r="AL15" s="5"/>
      <c r="AM15" s="5"/>
      <c r="AN15" s="5"/>
      <c r="AO15" s="5"/>
      <c r="AP15" s="5"/>
      <c r="AQ15" s="370"/>
      <c r="AR15" s="374" t="str">
        <f t="shared" si="0"/>
        <v/>
      </c>
      <c r="AS15" s="365" t="str">
        <f t="shared" si="1"/>
        <v/>
      </c>
      <c r="AT15" s="52"/>
      <c r="AU15" s="523"/>
      <c r="AV15" s="518" t="str">
        <f t="shared" si="6"/>
        <v/>
      </c>
      <c r="AW15" s="340" t="str">
        <f t="shared" si="2"/>
        <v/>
      </c>
      <c r="AX15" s="517"/>
      <c r="AY15" s="528" t="str">
        <f t="shared" si="3"/>
        <v/>
      </c>
      <c r="AZ15" s="527" t="str">
        <f t="shared" si="4"/>
        <v/>
      </c>
      <c r="BA15" s="376" t="str">
        <f t="shared" si="5"/>
        <v/>
      </c>
      <c r="BB15" s="367" t="str">
        <f>IF(ROUND(SUM(คะแนน1!BA15,BA15)/2,0),ROUND(SUM(คะแนน1!BA15,BA15)/2,0),"")</f>
        <v/>
      </c>
      <c r="BC15" s="338" t="str">
        <f>IF(OR(นักเรียน!Q15="ออก",BB15=""),"",IF(เกณฑ์!$N$18="ACT",VLOOKUP(BB15,gradeact,5,TRUE),VLOOKUP(BB15,grade01,5,TRUE)))</f>
        <v/>
      </c>
      <c r="BD15" s="12"/>
      <c r="BE15" s="115"/>
      <c r="BF15" s="115"/>
      <c r="BG15" s="115"/>
      <c r="BH15" s="115"/>
      <c r="BI15" s="115"/>
    </row>
    <row r="16" spans="1:61" ht="15.75" customHeight="1" x14ac:dyDescent="0.5">
      <c r="A16" s="115"/>
      <c r="B16" s="62">
        <v>11</v>
      </c>
      <c r="C16" s="297" t="str">
        <f>IF(นักเรียน!C16="","",นักเรียน!C16)</f>
        <v/>
      </c>
      <c r="D16" s="646" t="str">
        <f>IF(นักเรียน!E16="","",นักเรียน!E16)</f>
        <v/>
      </c>
      <c r="E16" s="647"/>
      <c r="F16" s="363"/>
      <c r="G16" s="10"/>
      <c r="H16" s="10"/>
      <c r="I16" s="10"/>
      <c r="J16" s="10"/>
      <c r="K16" s="10"/>
      <c r="L16" s="10"/>
      <c r="M16" s="10"/>
      <c r="N16" s="10"/>
      <c r="O16" s="10"/>
      <c r="P16" s="5"/>
      <c r="Q16" s="5"/>
      <c r="R16" s="5"/>
      <c r="S16" s="5"/>
      <c r="T16" s="5"/>
      <c r="U16" s="5"/>
      <c r="V16" s="5"/>
      <c r="W16" s="5"/>
      <c r="X16" s="5"/>
      <c r="Y16" s="5"/>
      <c r="Z16" s="50"/>
      <c r="AA16" s="363"/>
      <c r="AB16" s="10"/>
      <c r="AC16" s="10"/>
      <c r="AD16" s="10"/>
      <c r="AE16" s="10"/>
      <c r="AF16" s="10"/>
      <c r="AG16" s="10"/>
      <c r="AH16" s="10"/>
      <c r="AI16" s="10"/>
      <c r="AJ16" s="10"/>
      <c r="AK16" s="5"/>
      <c r="AL16" s="5"/>
      <c r="AM16" s="5"/>
      <c r="AN16" s="5"/>
      <c r="AO16" s="5"/>
      <c r="AP16" s="5"/>
      <c r="AQ16" s="370"/>
      <c r="AR16" s="374" t="str">
        <f t="shared" si="0"/>
        <v/>
      </c>
      <c r="AS16" s="365" t="str">
        <f t="shared" si="1"/>
        <v/>
      </c>
      <c r="AT16" s="52"/>
      <c r="AU16" s="523"/>
      <c r="AV16" s="518" t="str">
        <f t="shared" si="6"/>
        <v/>
      </c>
      <c r="AW16" s="340" t="str">
        <f t="shared" si="2"/>
        <v/>
      </c>
      <c r="AX16" s="517"/>
      <c r="AY16" s="528" t="str">
        <f t="shared" si="3"/>
        <v/>
      </c>
      <c r="AZ16" s="527" t="str">
        <f t="shared" si="4"/>
        <v/>
      </c>
      <c r="BA16" s="376" t="str">
        <f t="shared" si="5"/>
        <v/>
      </c>
      <c r="BB16" s="367" t="str">
        <f>IF(ROUND(SUM(คะแนน1!BA16,BA16)/2,0),ROUND(SUM(คะแนน1!BA16,BA16)/2,0),"")</f>
        <v/>
      </c>
      <c r="BC16" s="338" t="str">
        <f>IF(OR(นักเรียน!Q16="ออก",BB16=""),"",IF(เกณฑ์!$N$18="ACT",VLOOKUP(BB16,gradeact,5,TRUE),VLOOKUP(BB16,grade01,5,TRUE)))</f>
        <v/>
      </c>
      <c r="BD16" s="12"/>
      <c r="BE16" s="115"/>
      <c r="BF16" s="115"/>
      <c r="BG16" s="115"/>
      <c r="BH16" s="115"/>
      <c r="BI16" s="115"/>
    </row>
    <row r="17" spans="1:61" ht="15.75" customHeight="1" x14ac:dyDescent="0.5">
      <c r="A17" s="115"/>
      <c r="B17" s="62">
        <v>12</v>
      </c>
      <c r="C17" s="297" t="str">
        <f>IF(นักเรียน!C17="","",นักเรียน!C17)</f>
        <v/>
      </c>
      <c r="D17" s="646" t="str">
        <f>IF(นักเรียน!E17="","",นักเรียน!E17)</f>
        <v/>
      </c>
      <c r="E17" s="647"/>
      <c r="F17" s="363"/>
      <c r="G17" s="10"/>
      <c r="H17" s="10"/>
      <c r="I17" s="10"/>
      <c r="J17" s="10"/>
      <c r="K17" s="10"/>
      <c r="L17" s="10"/>
      <c r="M17" s="10"/>
      <c r="N17" s="10"/>
      <c r="O17" s="10"/>
      <c r="P17" s="5"/>
      <c r="Q17" s="5"/>
      <c r="R17" s="5"/>
      <c r="S17" s="5"/>
      <c r="T17" s="5"/>
      <c r="U17" s="5"/>
      <c r="V17" s="5"/>
      <c r="W17" s="5"/>
      <c r="X17" s="5"/>
      <c r="Y17" s="5"/>
      <c r="Z17" s="50"/>
      <c r="AA17" s="363"/>
      <c r="AB17" s="10"/>
      <c r="AC17" s="10"/>
      <c r="AD17" s="10"/>
      <c r="AE17" s="10"/>
      <c r="AF17" s="10"/>
      <c r="AG17" s="10"/>
      <c r="AH17" s="10"/>
      <c r="AI17" s="10"/>
      <c r="AJ17" s="10"/>
      <c r="AK17" s="5"/>
      <c r="AL17" s="5"/>
      <c r="AM17" s="5"/>
      <c r="AN17" s="5"/>
      <c r="AO17" s="5"/>
      <c r="AP17" s="5"/>
      <c r="AQ17" s="370"/>
      <c r="AR17" s="374" t="str">
        <f t="shared" si="0"/>
        <v/>
      </c>
      <c r="AS17" s="365" t="str">
        <f t="shared" si="1"/>
        <v/>
      </c>
      <c r="AT17" s="52"/>
      <c r="AU17" s="523"/>
      <c r="AV17" s="518" t="str">
        <f t="shared" si="6"/>
        <v/>
      </c>
      <c r="AW17" s="340" t="str">
        <f t="shared" si="2"/>
        <v/>
      </c>
      <c r="AX17" s="517"/>
      <c r="AY17" s="528" t="str">
        <f t="shared" si="3"/>
        <v/>
      </c>
      <c r="AZ17" s="527" t="str">
        <f t="shared" si="4"/>
        <v/>
      </c>
      <c r="BA17" s="376" t="str">
        <f t="shared" si="5"/>
        <v/>
      </c>
      <c r="BB17" s="367" t="str">
        <f>IF(ROUND(SUM(คะแนน1!BA17,BA17)/2,0),ROUND(SUM(คะแนน1!BA17,BA17)/2,0),"")</f>
        <v/>
      </c>
      <c r="BC17" s="338" t="str">
        <f>IF(OR(นักเรียน!Q17="ออก",BB17=""),"",IF(เกณฑ์!$N$18="ACT",VLOOKUP(BB17,gradeact,5,TRUE),VLOOKUP(BB17,grade01,5,TRUE)))</f>
        <v/>
      </c>
      <c r="BD17" s="12"/>
      <c r="BE17" s="115"/>
      <c r="BF17" s="115"/>
      <c r="BG17" s="115"/>
      <c r="BH17" s="115"/>
      <c r="BI17" s="115"/>
    </row>
    <row r="18" spans="1:61" ht="15.75" customHeight="1" x14ac:dyDescent="0.5">
      <c r="A18" s="115"/>
      <c r="B18" s="61">
        <v>13</v>
      </c>
      <c r="C18" s="297" t="str">
        <f>IF(นักเรียน!C18="","",นักเรียน!C18)</f>
        <v/>
      </c>
      <c r="D18" s="646" t="str">
        <f>IF(นักเรียน!E18="","",นักเรียน!E18)</f>
        <v/>
      </c>
      <c r="E18" s="647"/>
      <c r="F18" s="363"/>
      <c r="G18" s="10"/>
      <c r="H18" s="10"/>
      <c r="I18" s="10"/>
      <c r="J18" s="10"/>
      <c r="K18" s="10"/>
      <c r="L18" s="10"/>
      <c r="M18" s="10"/>
      <c r="N18" s="10"/>
      <c r="O18" s="10"/>
      <c r="P18" s="5"/>
      <c r="Q18" s="5"/>
      <c r="R18" s="5"/>
      <c r="S18" s="5"/>
      <c r="T18" s="5"/>
      <c r="U18" s="5"/>
      <c r="V18" s="5"/>
      <c r="W18" s="5"/>
      <c r="X18" s="5"/>
      <c r="Y18" s="5"/>
      <c r="Z18" s="50"/>
      <c r="AA18" s="363"/>
      <c r="AB18" s="10"/>
      <c r="AC18" s="10"/>
      <c r="AD18" s="10"/>
      <c r="AE18" s="10"/>
      <c r="AF18" s="10"/>
      <c r="AG18" s="10"/>
      <c r="AH18" s="10"/>
      <c r="AI18" s="10"/>
      <c r="AJ18" s="10"/>
      <c r="AK18" s="5"/>
      <c r="AL18" s="5"/>
      <c r="AM18" s="5"/>
      <c r="AN18" s="5"/>
      <c r="AO18" s="5"/>
      <c r="AP18" s="5"/>
      <c r="AQ18" s="370"/>
      <c r="AR18" s="374" t="str">
        <f t="shared" si="0"/>
        <v/>
      </c>
      <c r="AS18" s="365" t="str">
        <f t="shared" si="1"/>
        <v/>
      </c>
      <c r="AT18" s="52"/>
      <c r="AU18" s="523"/>
      <c r="AV18" s="518" t="str">
        <f t="shared" si="6"/>
        <v/>
      </c>
      <c r="AW18" s="340" t="str">
        <f t="shared" si="2"/>
        <v/>
      </c>
      <c r="AX18" s="517"/>
      <c r="AY18" s="528" t="str">
        <f t="shared" si="3"/>
        <v/>
      </c>
      <c r="AZ18" s="527" t="str">
        <f t="shared" si="4"/>
        <v/>
      </c>
      <c r="BA18" s="376" t="str">
        <f t="shared" si="5"/>
        <v/>
      </c>
      <c r="BB18" s="367" t="str">
        <f>IF(ROUND(SUM(คะแนน1!BA18,BA18)/2,0),ROUND(SUM(คะแนน1!BA18,BA18)/2,0),"")</f>
        <v/>
      </c>
      <c r="BC18" s="338" t="str">
        <f>IF(OR(นักเรียน!Q18="ออก",BB18=""),"",IF(เกณฑ์!$N$18="ACT",VLOOKUP(BB18,gradeact,5,TRUE),VLOOKUP(BB18,grade01,5,TRUE)))</f>
        <v/>
      </c>
      <c r="BD18" s="12"/>
      <c r="BE18" s="115"/>
      <c r="BF18" s="115"/>
      <c r="BG18" s="115"/>
      <c r="BH18" s="115"/>
      <c r="BI18" s="115"/>
    </row>
    <row r="19" spans="1:61" ht="15.75" customHeight="1" x14ac:dyDescent="0.5">
      <c r="A19" s="115"/>
      <c r="B19" s="62">
        <v>14</v>
      </c>
      <c r="C19" s="297" t="str">
        <f>IF(นักเรียน!C19="","",นักเรียน!C19)</f>
        <v/>
      </c>
      <c r="D19" s="646" t="str">
        <f>IF(นักเรียน!E19="","",นักเรียน!E19)</f>
        <v/>
      </c>
      <c r="E19" s="647"/>
      <c r="F19" s="363"/>
      <c r="G19" s="10"/>
      <c r="H19" s="10"/>
      <c r="I19" s="10"/>
      <c r="J19" s="10"/>
      <c r="K19" s="10"/>
      <c r="L19" s="10"/>
      <c r="M19" s="10"/>
      <c r="N19" s="10"/>
      <c r="O19" s="10"/>
      <c r="P19" s="5"/>
      <c r="Q19" s="5"/>
      <c r="R19" s="5"/>
      <c r="S19" s="5"/>
      <c r="T19" s="5"/>
      <c r="U19" s="5"/>
      <c r="V19" s="5"/>
      <c r="W19" s="5"/>
      <c r="X19" s="5"/>
      <c r="Y19" s="5"/>
      <c r="Z19" s="50"/>
      <c r="AA19" s="363"/>
      <c r="AB19" s="10"/>
      <c r="AC19" s="10"/>
      <c r="AD19" s="10"/>
      <c r="AE19" s="10"/>
      <c r="AF19" s="10"/>
      <c r="AG19" s="10"/>
      <c r="AH19" s="10"/>
      <c r="AI19" s="10"/>
      <c r="AJ19" s="10"/>
      <c r="AK19" s="5"/>
      <c r="AL19" s="5"/>
      <c r="AM19" s="5"/>
      <c r="AN19" s="5"/>
      <c r="AO19" s="5"/>
      <c r="AP19" s="5"/>
      <c r="AQ19" s="370"/>
      <c r="AR19" s="374" t="str">
        <f t="shared" si="0"/>
        <v/>
      </c>
      <c r="AS19" s="365" t="str">
        <f t="shared" si="1"/>
        <v/>
      </c>
      <c r="AT19" s="52"/>
      <c r="AU19" s="523"/>
      <c r="AV19" s="518" t="str">
        <f t="shared" si="6"/>
        <v/>
      </c>
      <c r="AW19" s="340" t="str">
        <f t="shared" si="2"/>
        <v/>
      </c>
      <c r="AX19" s="517"/>
      <c r="AY19" s="528" t="str">
        <f t="shared" si="3"/>
        <v/>
      </c>
      <c r="AZ19" s="527" t="str">
        <f t="shared" si="4"/>
        <v/>
      </c>
      <c r="BA19" s="376" t="str">
        <f t="shared" si="5"/>
        <v/>
      </c>
      <c r="BB19" s="367" t="str">
        <f>IF(ROUND(SUM(คะแนน1!BA19,BA19)/2,0),ROUND(SUM(คะแนน1!BA19,BA19)/2,0),"")</f>
        <v/>
      </c>
      <c r="BC19" s="338" t="str">
        <f>IF(OR(นักเรียน!Q19="ออก",BB19=""),"",IF(เกณฑ์!$N$18="ACT",VLOOKUP(BB19,gradeact,5,TRUE),VLOOKUP(BB19,grade01,5,TRUE)))</f>
        <v/>
      </c>
      <c r="BD19" s="12"/>
      <c r="BE19" s="115"/>
      <c r="BF19" s="115"/>
      <c r="BG19" s="115"/>
      <c r="BH19" s="115"/>
      <c r="BI19" s="115"/>
    </row>
    <row r="20" spans="1:61" ht="15.75" customHeight="1" x14ac:dyDescent="0.5">
      <c r="A20" s="115"/>
      <c r="B20" s="62">
        <v>15</v>
      </c>
      <c r="C20" s="297" t="str">
        <f>IF(นักเรียน!C20="","",นักเรียน!C20)</f>
        <v/>
      </c>
      <c r="D20" s="646" t="str">
        <f>IF(นักเรียน!E20="","",นักเรียน!E20)</f>
        <v/>
      </c>
      <c r="E20" s="647"/>
      <c r="F20" s="363"/>
      <c r="G20" s="10"/>
      <c r="H20" s="10"/>
      <c r="I20" s="10"/>
      <c r="J20" s="10"/>
      <c r="K20" s="10"/>
      <c r="L20" s="10"/>
      <c r="M20" s="10"/>
      <c r="N20" s="10"/>
      <c r="O20" s="10"/>
      <c r="P20" s="5"/>
      <c r="Q20" s="5"/>
      <c r="R20" s="5"/>
      <c r="S20" s="5"/>
      <c r="T20" s="5"/>
      <c r="U20" s="5"/>
      <c r="V20" s="5"/>
      <c r="W20" s="5"/>
      <c r="X20" s="5"/>
      <c r="Y20" s="5"/>
      <c r="Z20" s="50"/>
      <c r="AA20" s="363"/>
      <c r="AB20" s="10"/>
      <c r="AC20" s="10"/>
      <c r="AD20" s="10"/>
      <c r="AE20" s="10"/>
      <c r="AF20" s="10"/>
      <c r="AG20" s="10"/>
      <c r="AH20" s="10"/>
      <c r="AI20" s="10"/>
      <c r="AJ20" s="10"/>
      <c r="AK20" s="5"/>
      <c r="AL20" s="5"/>
      <c r="AM20" s="5"/>
      <c r="AN20" s="5"/>
      <c r="AO20" s="5"/>
      <c r="AP20" s="5"/>
      <c r="AQ20" s="370"/>
      <c r="AR20" s="374" t="str">
        <f t="shared" si="0"/>
        <v/>
      </c>
      <c r="AS20" s="365" t="str">
        <f t="shared" si="1"/>
        <v/>
      </c>
      <c r="AT20" s="52"/>
      <c r="AU20" s="523"/>
      <c r="AV20" s="518" t="str">
        <f t="shared" si="6"/>
        <v/>
      </c>
      <c r="AW20" s="340" t="str">
        <f t="shared" si="2"/>
        <v/>
      </c>
      <c r="AX20" s="517"/>
      <c r="AY20" s="528" t="str">
        <f t="shared" si="3"/>
        <v/>
      </c>
      <c r="AZ20" s="527" t="str">
        <f t="shared" si="4"/>
        <v/>
      </c>
      <c r="BA20" s="376" t="str">
        <f t="shared" si="5"/>
        <v/>
      </c>
      <c r="BB20" s="367" t="str">
        <f>IF(ROUND(SUM(คะแนน1!BA20,BA20)/2,0),ROUND(SUM(คะแนน1!BA20,BA20)/2,0),"")</f>
        <v/>
      </c>
      <c r="BC20" s="338" t="str">
        <f>IF(OR(นักเรียน!Q20="ออก",BB20=""),"",IF(เกณฑ์!$N$18="ACT",VLOOKUP(BB20,gradeact,5,TRUE),VLOOKUP(BB20,grade01,5,TRUE)))</f>
        <v/>
      </c>
      <c r="BD20" s="12"/>
      <c r="BE20" s="115"/>
      <c r="BF20" s="115"/>
      <c r="BG20" s="115"/>
      <c r="BH20" s="115"/>
      <c r="BI20" s="115"/>
    </row>
    <row r="21" spans="1:61" ht="15.75" customHeight="1" x14ac:dyDescent="0.5">
      <c r="A21" s="115"/>
      <c r="B21" s="62">
        <v>16</v>
      </c>
      <c r="C21" s="297" t="str">
        <f>IF(นักเรียน!C21="","",นักเรียน!C21)</f>
        <v/>
      </c>
      <c r="D21" s="646" t="str">
        <f>IF(นักเรียน!E21="","",นักเรียน!E21)</f>
        <v/>
      </c>
      <c r="E21" s="647"/>
      <c r="F21" s="363"/>
      <c r="G21" s="10"/>
      <c r="H21" s="10"/>
      <c r="I21" s="10"/>
      <c r="J21" s="10"/>
      <c r="K21" s="10"/>
      <c r="L21" s="10"/>
      <c r="M21" s="10"/>
      <c r="N21" s="10"/>
      <c r="O21" s="10"/>
      <c r="P21" s="5"/>
      <c r="Q21" s="5"/>
      <c r="R21" s="5"/>
      <c r="S21" s="5"/>
      <c r="T21" s="5"/>
      <c r="U21" s="5"/>
      <c r="V21" s="5"/>
      <c r="W21" s="5"/>
      <c r="X21" s="5"/>
      <c r="Y21" s="5"/>
      <c r="Z21" s="50"/>
      <c r="AA21" s="363"/>
      <c r="AB21" s="10"/>
      <c r="AC21" s="10"/>
      <c r="AD21" s="10"/>
      <c r="AE21" s="10"/>
      <c r="AF21" s="10"/>
      <c r="AG21" s="10"/>
      <c r="AH21" s="10"/>
      <c r="AI21" s="10"/>
      <c r="AJ21" s="10"/>
      <c r="AK21" s="5"/>
      <c r="AL21" s="5"/>
      <c r="AM21" s="5"/>
      <c r="AN21" s="5"/>
      <c r="AO21" s="5"/>
      <c r="AP21" s="5"/>
      <c r="AQ21" s="370"/>
      <c r="AR21" s="374" t="str">
        <f t="shared" si="0"/>
        <v/>
      </c>
      <c r="AS21" s="365" t="str">
        <f t="shared" si="1"/>
        <v/>
      </c>
      <c r="AT21" s="52"/>
      <c r="AU21" s="523"/>
      <c r="AV21" s="518" t="str">
        <f t="shared" si="6"/>
        <v/>
      </c>
      <c r="AW21" s="340" t="str">
        <f t="shared" si="2"/>
        <v/>
      </c>
      <c r="AX21" s="517"/>
      <c r="AY21" s="528" t="str">
        <f t="shared" si="3"/>
        <v/>
      </c>
      <c r="AZ21" s="527" t="str">
        <f t="shared" si="4"/>
        <v/>
      </c>
      <c r="BA21" s="376" t="str">
        <f t="shared" si="5"/>
        <v/>
      </c>
      <c r="BB21" s="367" t="str">
        <f>IF(ROUND(SUM(คะแนน1!BA21,BA21)/2,0),ROUND(SUM(คะแนน1!BA21,BA21)/2,0),"")</f>
        <v/>
      </c>
      <c r="BC21" s="338" t="str">
        <f>IF(OR(นักเรียน!Q21="ออก",BB21=""),"",IF(เกณฑ์!$N$18="ACT",VLOOKUP(BB21,gradeact,5,TRUE),VLOOKUP(BB21,grade01,5,TRUE)))</f>
        <v/>
      </c>
      <c r="BD21" s="12"/>
      <c r="BE21" s="115"/>
      <c r="BF21" s="115"/>
      <c r="BG21" s="115"/>
      <c r="BH21" s="115"/>
      <c r="BI21" s="115"/>
    </row>
    <row r="22" spans="1:61" ht="15.75" customHeight="1" x14ac:dyDescent="0.5">
      <c r="A22" s="115"/>
      <c r="B22" s="61">
        <v>17</v>
      </c>
      <c r="C22" s="297" t="str">
        <f>IF(นักเรียน!C22="","",นักเรียน!C22)</f>
        <v/>
      </c>
      <c r="D22" s="646" t="str">
        <f>IF(นักเรียน!E22="","",นักเรียน!E22)</f>
        <v/>
      </c>
      <c r="E22" s="647"/>
      <c r="F22" s="363"/>
      <c r="G22" s="10"/>
      <c r="H22" s="10"/>
      <c r="I22" s="10"/>
      <c r="J22" s="10"/>
      <c r="K22" s="10"/>
      <c r="L22" s="10"/>
      <c r="M22" s="10"/>
      <c r="N22" s="10"/>
      <c r="O22" s="10"/>
      <c r="P22" s="5"/>
      <c r="Q22" s="5"/>
      <c r="R22" s="5"/>
      <c r="S22" s="5"/>
      <c r="T22" s="5"/>
      <c r="U22" s="5"/>
      <c r="V22" s="5"/>
      <c r="W22" s="5"/>
      <c r="X22" s="5"/>
      <c r="Y22" s="5"/>
      <c r="Z22" s="50"/>
      <c r="AA22" s="363"/>
      <c r="AB22" s="10"/>
      <c r="AC22" s="10"/>
      <c r="AD22" s="10"/>
      <c r="AE22" s="10"/>
      <c r="AF22" s="10"/>
      <c r="AG22" s="10"/>
      <c r="AH22" s="10"/>
      <c r="AI22" s="10"/>
      <c r="AJ22" s="10"/>
      <c r="AK22" s="5"/>
      <c r="AL22" s="5"/>
      <c r="AM22" s="5"/>
      <c r="AN22" s="5"/>
      <c r="AO22" s="5"/>
      <c r="AP22" s="5"/>
      <c r="AQ22" s="370"/>
      <c r="AR22" s="374" t="str">
        <f t="shared" si="0"/>
        <v/>
      </c>
      <c r="AS22" s="365" t="str">
        <f t="shared" si="1"/>
        <v/>
      </c>
      <c r="AT22" s="52"/>
      <c r="AU22" s="523"/>
      <c r="AV22" s="518" t="str">
        <f t="shared" si="6"/>
        <v/>
      </c>
      <c r="AW22" s="340" t="str">
        <f t="shared" si="2"/>
        <v/>
      </c>
      <c r="AX22" s="517"/>
      <c r="AY22" s="528" t="str">
        <f t="shared" si="3"/>
        <v/>
      </c>
      <c r="AZ22" s="527" t="str">
        <f t="shared" si="4"/>
        <v/>
      </c>
      <c r="BA22" s="376" t="str">
        <f t="shared" si="5"/>
        <v/>
      </c>
      <c r="BB22" s="367" t="str">
        <f>IF(ROUND(SUM(คะแนน1!BA22,BA22)/2,0),ROUND(SUM(คะแนน1!BA22,BA22)/2,0),"")</f>
        <v/>
      </c>
      <c r="BC22" s="338" t="str">
        <f>IF(OR(นักเรียน!Q22="ออก",BB22=""),"",IF(เกณฑ์!$N$18="ACT",VLOOKUP(BB22,gradeact,5,TRUE),VLOOKUP(BB22,grade01,5,TRUE)))</f>
        <v/>
      </c>
      <c r="BD22" s="12"/>
      <c r="BE22" s="115"/>
      <c r="BF22" s="115"/>
      <c r="BG22" s="115"/>
      <c r="BH22" s="115"/>
      <c r="BI22" s="115"/>
    </row>
    <row r="23" spans="1:61" ht="15.75" customHeight="1" x14ac:dyDescent="0.5">
      <c r="A23" s="115"/>
      <c r="B23" s="62">
        <v>18</v>
      </c>
      <c r="C23" s="297" t="str">
        <f>IF(นักเรียน!C23="","",นักเรียน!C23)</f>
        <v/>
      </c>
      <c r="D23" s="646" t="str">
        <f>IF(นักเรียน!E23="","",นักเรียน!E23)</f>
        <v/>
      </c>
      <c r="E23" s="647"/>
      <c r="F23" s="363"/>
      <c r="G23" s="10"/>
      <c r="H23" s="10"/>
      <c r="I23" s="10"/>
      <c r="J23" s="10"/>
      <c r="K23" s="10"/>
      <c r="L23" s="10"/>
      <c r="M23" s="10"/>
      <c r="N23" s="10"/>
      <c r="O23" s="10"/>
      <c r="P23" s="5"/>
      <c r="Q23" s="5"/>
      <c r="R23" s="5"/>
      <c r="S23" s="5"/>
      <c r="T23" s="5"/>
      <c r="U23" s="5"/>
      <c r="V23" s="5"/>
      <c r="W23" s="5"/>
      <c r="X23" s="5"/>
      <c r="Y23" s="5"/>
      <c r="Z23" s="50"/>
      <c r="AA23" s="363"/>
      <c r="AB23" s="10"/>
      <c r="AC23" s="10"/>
      <c r="AD23" s="10"/>
      <c r="AE23" s="10"/>
      <c r="AF23" s="10"/>
      <c r="AG23" s="10"/>
      <c r="AH23" s="10"/>
      <c r="AI23" s="10"/>
      <c r="AJ23" s="10"/>
      <c r="AK23" s="5"/>
      <c r="AL23" s="5"/>
      <c r="AM23" s="5"/>
      <c r="AN23" s="5"/>
      <c r="AO23" s="5"/>
      <c r="AP23" s="5"/>
      <c r="AQ23" s="370"/>
      <c r="AR23" s="374" t="str">
        <f t="shared" si="0"/>
        <v/>
      </c>
      <c r="AS23" s="365" t="str">
        <f t="shared" si="1"/>
        <v/>
      </c>
      <c r="AT23" s="522"/>
      <c r="AU23" s="523"/>
      <c r="AV23" s="518" t="str">
        <f t="shared" si="6"/>
        <v/>
      </c>
      <c r="AW23" s="340" t="str">
        <f t="shared" si="2"/>
        <v/>
      </c>
      <c r="AX23" s="517"/>
      <c r="AY23" s="528" t="str">
        <f t="shared" si="3"/>
        <v/>
      </c>
      <c r="AZ23" s="527" t="str">
        <f t="shared" si="4"/>
        <v/>
      </c>
      <c r="BA23" s="376" t="str">
        <f t="shared" si="5"/>
        <v/>
      </c>
      <c r="BB23" s="367" t="str">
        <f>IF(ROUND(SUM(คะแนน1!BA23,BA23)/2,0),ROUND(SUM(คะแนน1!BA23,BA23)/2,0),"")</f>
        <v/>
      </c>
      <c r="BC23" s="338" t="str">
        <f>IF(OR(นักเรียน!Q23="ออก",BB23=""),"",IF(เกณฑ์!$N$18="ACT",VLOOKUP(BB23,gradeact,5,TRUE),VLOOKUP(BB23,grade01,5,TRUE)))</f>
        <v/>
      </c>
      <c r="BD23" s="12"/>
      <c r="BE23" s="115"/>
      <c r="BF23" s="115"/>
      <c r="BG23" s="115"/>
      <c r="BH23" s="115"/>
      <c r="BI23" s="115"/>
    </row>
    <row r="24" spans="1:61" ht="15.75" customHeight="1" x14ac:dyDescent="0.5">
      <c r="A24" s="115"/>
      <c r="B24" s="62">
        <v>19</v>
      </c>
      <c r="C24" s="297" t="str">
        <f>IF(นักเรียน!C24="","",นักเรียน!C24)</f>
        <v/>
      </c>
      <c r="D24" s="646" t="str">
        <f>IF(นักเรียน!E24="","",นักเรียน!E24)</f>
        <v/>
      </c>
      <c r="E24" s="647"/>
      <c r="F24" s="363"/>
      <c r="G24" s="10"/>
      <c r="H24" s="10"/>
      <c r="I24" s="10"/>
      <c r="J24" s="10"/>
      <c r="K24" s="10"/>
      <c r="L24" s="10"/>
      <c r="M24" s="10"/>
      <c r="N24" s="10"/>
      <c r="O24" s="10"/>
      <c r="P24" s="5"/>
      <c r="Q24" s="5"/>
      <c r="R24" s="5"/>
      <c r="S24" s="5"/>
      <c r="T24" s="5"/>
      <c r="U24" s="5"/>
      <c r="V24" s="5"/>
      <c r="W24" s="5"/>
      <c r="X24" s="5"/>
      <c r="Y24" s="5"/>
      <c r="Z24" s="50"/>
      <c r="AA24" s="363"/>
      <c r="AB24" s="10"/>
      <c r="AC24" s="10"/>
      <c r="AD24" s="10"/>
      <c r="AE24" s="10"/>
      <c r="AF24" s="10"/>
      <c r="AG24" s="10"/>
      <c r="AH24" s="10"/>
      <c r="AI24" s="10"/>
      <c r="AJ24" s="10"/>
      <c r="AK24" s="5"/>
      <c r="AL24" s="5"/>
      <c r="AM24" s="5"/>
      <c r="AN24" s="5"/>
      <c r="AO24" s="5"/>
      <c r="AP24" s="5"/>
      <c r="AQ24" s="370"/>
      <c r="AR24" s="374" t="str">
        <f t="shared" si="0"/>
        <v/>
      </c>
      <c r="AS24" s="365" t="str">
        <f t="shared" si="1"/>
        <v/>
      </c>
      <c r="AT24" s="522"/>
      <c r="AU24" s="523"/>
      <c r="AV24" s="518" t="str">
        <f t="shared" si="6"/>
        <v/>
      </c>
      <c r="AW24" s="340" t="str">
        <f t="shared" si="2"/>
        <v/>
      </c>
      <c r="AX24" s="517"/>
      <c r="AY24" s="528" t="str">
        <f t="shared" si="3"/>
        <v/>
      </c>
      <c r="AZ24" s="527" t="str">
        <f t="shared" si="4"/>
        <v/>
      </c>
      <c r="BA24" s="376" t="str">
        <f t="shared" si="5"/>
        <v/>
      </c>
      <c r="BB24" s="367" t="str">
        <f>IF(ROUND(SUM(คะแนน1!BA24,BA24)/2,0),ROUND(SUM(คะแนน1!BA24,BA24)/2,0),"")</f>
        <v/>
      </c>
      <c r="BC24" s="338" t="str">
        <f>IF(OR(นักเรียน!Q24="ออก",BB24=""),"",IF(เกณฑ์!$N$18="ACT",VLOOKUP(BB24,gradeact,5,TRUE),VLOOKUP(BB24,grade01,5,TRUE)))</f>
        <v/>
      </c>
      <c r="BD24" s="12"/>
      <c r="BE24" s="115"/>
      <c r="BF24" s="115"/>
      <c r="BG24" s="115"/>
      <c r="BH24" s="115"/>
      <c r="BI24" s="115"/>
    </row>
    <row r="25" spans="1:61" ht="15.75" customHeight="1" x14ac:dyDescent="0.5">
      <c r="A25" s="115"/>
      <c r="B25" s="62">
        <v>20</v>
      </c>
      <c r="C25" s="297" t="str">
        <f>IF(นักเรียน!C25="","",นักเรียน!C25)</f>
        <v/>
      </c>
      <c r="D25" s="646" t="str">
        <f>IF(นักเรียน!E25="","",นักเรียน!E25)</f>
        <v/>
      </c>
      <c r="E25" s="647"/>
      <c r="F25" s="363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5"/>
      <c r="R25" s="5"/>
      <c r="S25" s="5"/>
      <c r="T25" s="5"/>
      <c r="U25" s="5"/>
      <c r="V25" s="5"/>
      <c r="W25" s="5"/>
      <c r="X25" s="5"/>
      <c r="Y25" s="5"/>
      <c r="Z25" s="50"/>
      <c r="AA25" s="363"/>
      <c r="AB25" s="10"/>
      <c r="AC25" s="10"/>
      <c r="AD25" s="10"/>
      <c r="AE25" s="10"/>
      <c r="AF25" s="10"/>
      <c r="AG25" s="10"/>
      <c r="AH25" s="10"/>
      <c r="AI25" s="10"/>
      <c r="AJ25" s="10"/>
      <c r="AK25" s="5"/>
      <c r="AL25" s="5"/>
      <c r="AM25" s="5"/>
      <c r="AN25" s="5"/>
      <c r="AO25" s="5"/>
      <c r="AP25" s="5"/>
      <c r="AQ25" s="370"/>
      <c r="AR25" s="374" t="str">
        <f t="shared" si="0"/>
        <v/>
      </c>
      <c r="AS25" s="365" t="str">
        <f t="shared" si="1"/>
        <v/>
      </c>
      <c r="AT25" s="522"/>
      <c r="AU25" s="523"/>
      <c r="AV25" s="518" t="str">
        <f t="shared" si="6"/>
        <v/>
      </c>
      <c r="AW25" s="340" t="str">
        <f t="shared" si="2"/>
        <v/>
      </c>
      <c r="AX25" s="517"/>
      <c r="AY25" s="528" t="str">
        <f t="shared" si="3"/>
        <v/>
      </c>
      <c r="AZ25" s="527" t="str">
        <f t="shared" si="4"/>
        <v/>
      </c>
      <c r="BA25" s="376" t="str">
        <f t="shared" si="5"/>
        <v/>
      </c>
      <c r="BB25" s="367" t="str">
        <f>IF(ROUND(SUM(คะแนน1!BA25,BA25)/2,0),ROUND(SUM(คะแนน1!BA25,BA25)/2,0),"")</f>
        <v/>
      </c>
      <c r="BC25" s="338" t="str">
        <f>IF(OR(นักเรียน!Q25="ออก",BB25=""),"",IF(เกณฑ์!$N$18="ACT",VLOOKUP(BB25,gradeact,5,TRUE),VLOOKUP(BB25,grade01,5,TRUE)))</f>
        <v/>
      </c>
      <c r="BD25" s="12"/>
      <c r="BE25" s="115"/>
      <c r="BF25" s="115"/>
      <c r="BG25" s="115"/>
      <c r="BH25" s="115"/>
      <c r="BI25" s="115"/>
    </row>
    <row r="26" spans="1:61" ht="15.75" customHeight="1" x14ac:dyDescent="0.5">
      <c r="A26" s="115"/>
      <c r="B26" s="61">
        <v>21</v>
      </c>
      <c r="C26" s="297" t="str">
        <f>IF(นักเรียน!C26="","",นักเรียน!C26)</f>
        <v/>
      </c>
      <c r="D26" s="646" t="str">
        <f>IF(นักเรียน!E26="","",นักเรียน!E26)</f>
        <v/>
      </c>
      <c r="E26" s="647"/>
      <c r="F26" s="363"/>
      <c r="G26" s="10"/>
      <c r="H26" s="10"/>
      <c r="I26" s="10"/>
      <c r="J26" s="10"/>
      <c r="K26" s="10"/>
      <c r="L26" s="10"/>
      <c r="M26" s="10"/>
      <c r="N26" s="10"/>
      <c r="O26" s="10"/>
      <c r="P26" s="5"/>
      <c r="Q26" s="5"/>
      <c r="R26" s="5"/>
      <c r="S26" s="5"/>
      <c r="T26" s="5"/>
      <c r="U26" s="5"/>
      <c r="V26" s="5"/>
      <c r="W26" s="5"/>
      <c r="X26" s="5"/>
      <c r="Y26" s="5"/>
      <c r="Z26" s="50"/>
      <c r="AA26" s="363"/>
      <c r="AB26" s="10"/>
      <c r="AC26" s="10"/>
      <c r="AD26" s="10"/>
      <c r="AE26" s="10"/>
      <c r="AF26" s="10"/>
      <c r="AG26" s="10"/>
      <c r="AH26" s="10"/>
      <c r="AI26" s="10"/>
      <c r="AJ26" s="10"/>
      <c r="AK26" s="5"/>
      <c r="AL26" s="5"/>
      <c r="AM26" s="5"/>
      <c r="AN26" s="5"/>
      <c r="AO26" s="5"/>
      <c r="AP26" s="5"/>
      <c r="AQ26" s="370"/>
      <c r="AR26" s="374" t="str">
        <f t="shared" si="0"/>
        <v/>
      </c>
      <c r="AS26" s="365" t="str">
        <f t="shared" si="1"/>
        <v/>
      </c>
      <c r="AT26" s="522"/>
      <c r="AU26" s="523"/>
      <c r="AV26" s="518" t="str">
        <f t="shared" si="6"/>
        <v/>
      </c>
      <c r="AW26" s="340" t="str">
        <f t="shared" si="2"/>
        <v/>
      </c>
      <c r="AX26" s="517"/>
      <c r="AY26" s="528" t="str">
        <f t="shared" si="3"/>
        <v/>
      </c>
      <c r="AZ26" s="527" t="str">
        <f t="shared" si="4"/>
        <v/>
      </c>
      <c r="BA26" s="376" t="str">
        <f t="shared" si="5"/>
        <v/>
      </c>
      <c r="BB26" s="367" t="str">
        <f>IF(ROUND(SUM(คะแนน1!BA26,BA26)/2,0),ROUND(SUM(คะแนน1!BA26,BA26)/2,0),"")</f>
        <v/>
      </c>
      <c r="BC26" s="338" t="str">
        <f>IF(OR(นักเรียน!Q26="ออก",BB26=""),"",IF(เกณฑ์!$N$18="ACT",VLOOKUP(BB26,gradeact,5,TRUE),VLOOKUP(BB26,grade01,5,TRUE)))</f>
        <v/>
      </c>
      <c r="BD26" s="12"/>
      <c r="BE26" s="115"/>
      <c r="BF26" s="115"/>
      <c r="BG26" s="115"/>
      <c r="BH26" s="115"/>
      <c r="BI26" s="115"/>
    </row>
    <row r="27" spans="1:61" ht="15.75" customHeight="1" x14ac:dyDescent="0.5">
      <c r="A27" s="115"/>
      <c r="B27" s="62">
        <v>22</v>
      </c>
      <c r="C27" s="297" t="str">
        <f>IF(นักเรียน!C27="","",นักเรียน!C27)</f>
        <v/>
      </c>
      <c r="D27" s="646" t="str">
        <f>IF(นักเรียน!E27="","",นักเรียน!E27)</f>
        <v/>
      </c>
      <c r="E27" s="647"/>
      <c r="F27" s="363"/>
      <c r="G27" s="10"/>
      <c r="H27" s="10"/>
      <c r="I27" s="10"/>
      <c r="J27" s="10"/>
      <c r="K27" s="10"/>
      <c r="L27" s="10"/>
      <c r="M27" s="10"/>
      <c r="N27" s="10"/>
      <c r="O27" s="10"/>
      <c r="P27" s="5"/>
      <c r="Q27" s="5"/>
      <c r="R27" s="5"/>
      <c r="S27" s="5"/>
      <c r="T27" s="5"/>
      <c r="U27" s="5"/>
      <c r="V27" s="5"/>
      <c r="W27" s="5"/>
      <c r="X27" s="5"/>
      <c r="Y27" s="5"/>
      <c r="Z27" s="50"/>
      <c r="AA27" s="363"/>
      <c r="AB27" s="10"/>
      <c r="AC27" s="10"/>
      <c r="AD27" s="10"/>
      <c r="AE27" s="10"/>
      <c r="AF27" s="10"/>
      <c r="AG27" s="10"/>
      <c r="AH27" s="10"/>
      <c r="AI27" s="10"/>
      <c r="AJ27" s="10"/>
      <c r="AK27" s="5"/>
      <c r="AL27" s="5"/>
      <c r="AM27" s="5"/>
      <c r="AN27" s="5"/>
      <c r="AO27" s="5"/>
      <c r="AP27" s="5"/>
      <c r="AQ27" s="370"/>
      <c r="AR27" s="374" t="str">
        <f t="shared" si="0"/>
        <v/>
      </c>
      <c r="AS27" s="365" t="str">
        <f t="shared" si="1"/>
        <v/>
      </c>
      <c r="AT27" s="522"/>
      <c r="AU27" s="523"/>
      <c r="AV27" s="518" t="str">
        <f t="shared" si="6"/>
        <v/>
      </c>
      <c r="AW27" s="340" t="str">
        <f t="shared" si="2"/>
        <v/>
      </c>
      <c r="AX27" s="517"/>
      <c r="AY27" s="528" t="str">
        <f t="shared" si="3"/>
        <v/>
      </c>
      <c r="AZ27" s="527" t="str">
        <f t="shared" si="4"/>
        <v/>
      </c>
      <c r="BA27" s="376" t="str">
        <f t="shared" si="5"/>
        <v/>
      </c>
      <c r="BB27" s="367" t="str">
        <f>IF(ROUND(SUM(คะแนน1!BA27,BA27)/2,0),ROUND(SUM(คะแนน1!BA27,BA27)/2,0),"")</f>
        <v/>
      </c>
      <c r="BC27" s="338" t="str">
        <f>IF(OR(นักเรียน!Q27="ออก",BB27=""),"",IF(เกณฑ์!$N$18="ACT",VLOOKUP(BB27,gradeact,5,TRUE),VLOOKUP(BB27,grade01,5,TRUE)))</f>
        <v/>
      </c>
      <c r="BD27" s="12"/>
      <c r="BE27" s="115"/>
      <c r="BF27" s="115"/>
      <c r="BG27" s="115"/>
      <c r="BH27" s="115"/>
      <c r="BI27" s="115"/>
    </row>
    <row r="28" spans="1:61" ht="15.75" customHeight="1" x14ac:dyDescent="0.5">
      <c r="A28" s="115"/>
      <c r="B28" s="62">
        <v>23</v>
      </c>
      <c r="C28" s="297" t="str">
        <f>IF(นักเรียน!C28="","",นักเรียน!C28)</f>
        <v/>
      </c>
      <c r="D28" s="646" t="str">
        <f>IF(นักเรียน!E28="","",นักเรียน!E28)</f>
        <v/>
      </c>
      <c r="E28" s="647"/>
      <c r="F28" s="363"/>
      <c r="G28" s="10"/>
      <c r="H28" s="10"/>
      <c r="I28" s="10"/>
      <c r="J28" s="10"/>
      <c r="K28" s="10"/>
      <c r="L28" s="10"/>
      <c r="M28" s="10"/>
      <c r="N28" s="10"/>
      <c r="O28" s="10"/>
      <c r="P28" s="5"/>
      <c r="Q28" s="5"/>
      <c r="R28" s="5"/>
      <c r="S28" s="5"/>
      <c r="T28" s="5"/>
      <c r="U28" s="5"/>
      <c r="V28" s="5"/>
      <c r="W28" s="5"/>
      <c r="X28" s="5"/>
      <c r="Y28" s="5"/>
      <c r="Z28" s="50"/>
      <c r="AA28" s="363"/>
      <c r="AB28" s="10"/>
      <c r="AC28" s="10"/>
      <c r="AD28" s="10"/>
      <c r="AE28" s="10"/>
      <c r="AF28" s="10"/>
      <c r="AG28" s="10"/>
      <c r="AH28" s="10"/>
      <c r="AI28" s="10"/>
      <c r="AJ28" s="10"/>
      <c r="AK28" s="5"/>
      <c r="AL28" s="5"/>
      <c r="AM28" s="5"/>
      <c r="AN28" s="5"/>
      <c r="AO28" s="5"/>
      <c r="AP28" s="5"/>
      <c r="AQ28" s="370"/>
      <c r="AR28" s="374" t="str">
        <f t="shared" si="0"/>
        <v/>
      </c>
      <c r="AS28" s="365" t="str">
        <f t="shared" si="1"/>
        <v/>
      </c>
      <c r="AT28" s="522"/>
      <c r="AU28" s="523"/>
      <c r="AV28" s="518" t="str">
        <f t="shared" si="6"/>
        <v/>
      </c>
      <c r="AW28" s="340" t="str">
        <f t="shared" si="2"/>
        <v/>
      </c>
      <c r="AX28" s="517"/>
      <c r="AY28" s="528" t="str">
        <f t="shared" si="3"/>
        <v/>
      </c>
      <c r="AZ28" s="527" t="str">
        <f t="shared" si="4"/>
        <v/>
      </c>
      <c r="BA28" s="376" t="str">
        <f t="shared" si="5"/>
        <v/>
      </c>
      <c r="BB28" s="367" t="str">
        <f>IF(ROUND(SUM(คะแนน1!BA28,BA28)/2,0),ROUND(SUM(คะแนน1!BA28,BA28)/2,0),"")</f>
        <v/>
      </c>
      <c r="BC28" s="338" t="str">
        <f>IF(OR(นักเรียน!Q28="ออก",BB28=""),"",IF(เกณฑ์!$N$18="ACT",VLOOKUP(BB28,gradeact,5,TRUE),VLOOKUP(BB28,grade01,5,TRUE)))</f>
        <v/>
      </c>
      <c r="BD28" s="12"/>
      <c r="BE28" s="115"/>
      <c r="BF28" s="115"/>
      <c r="BG28" s="115"/>
      <c r="BH28" s="115"/>
      <c r="BI28" s="115"/>
    </row>
    <row r="29" spans="1:61" ht="15.75" customHeight="1" x14ac:dyDescent="0.5">
      <c r="A29" s="115"/>
      <c r="B29" s="62">
        <v>24</v>
      </c>
      <c r="C29" s="297" t="str">
        <f>IF(นักเรียน!C29="","",นักเรียน!C29)</f>
        <v/>
      </c>
      <c r="D29" s="646" t="str">
        <f>IF(นักเรียน!E29="","",นักเรียน!E29)</f>
        <v/>
      </c>
      <c r="E29" s="647"/>
      <c r="F29" s="363"/>
      <c r="G29" s="10"/>
      <c r="H29" s="10"/>
      <c r="I29" s="10"/>
      <c r="J29" s="10"/>
      <c r="K29" s="10"/>
      <c r="L29" s="10"/>
      <c r="M29" s="10"/>
      <c r="N29" s="10"/>
      <c r="O29" s="10"/>
      <c r="P29" s="5"/>
      <c r="Q29" s="5"/>
      <c r="R29" s="5"/>
      <c r="S29" s="5"/>
      <c r="T29" s="5"/>
      <c r="U29" s="5"/>
      <c r="V29" s="5"/>
      <c r="W29" s="5"/>
      <c r="X29" s="5"/>
      <c r="Y29" s="5"/>
      <c r="Z29" s="50"/>
      <c r="AA29" s="363"/>
      <c r="AB29" s="10"/>
      <c r="AC29" s="10"/>
      <c r="AD29" s="10"/>
      <c r="AE29" s="10"/>
      <c r="AF29" s="10"/>
      <c r="AG29" s="10"/>
      <c r="AH29" s="10"/>
      <c r="AI29" s="10"/>
      <c r="AJ29" s="10"/>
      <c r="AK29" s="5"/>
      <c r="AL29" s="5"/>
      <c r="AM29" s="5"/>
      <c r="AN29" s="5"/>
      <c r="AO29" s="5"/>
      <c r="AP29" s="5"/>
      <c r="AQ29" s="370"/>
      <c r="AR29" s="374" t="str">
        <f t="shared" si="0"/>
        <v/>
      </c>
      <c r="AS29" s="365" t="str">
        <f t="shared" si="1"/>
        <v/>
      </c>
      <c r="AT29" s="522"/>
      <c r="AU29" s="523"/>
      <c r="AV29" s="518" t="str">
        <f t="shared" si="6"/>
        <v/>
      </c>
      <c r="AW29" s="340" t="str">
        <f t="shared" si="2"/>
        <v/>
      </c>
      <c r="AX29" s="517"/>
      <c r="AY29" s="528" t="str">
        <f t="shared" si="3"/>
        <v/>
      </c>
      <c r="AZ29" s="527" t="str">
        <f t="shared" si="4"/>
        <v/>
      </c>
      <c r="BA29" s="376" t="str">
        <f t="shared" si="5"/>
        <v/>
      </c>
      <c r="BB29" s="367" t="str">
        <f>IF(ROUND(SUM(คะแนน1!BA29,BA29)/2,0),ROUND(SUM(คะแนน1!BA29,BA29)/2,0),"")</f>
        <v/>
      </c>
      <c r="BC29" s="338" t="str">
        <f>IF(OR(นักเรียน!Q29="ออก",BB29=""),"",IF(เกณฑ์!$N$18="ACT",VLOOKUP(BB29,gradeact,5,TRUE),VLOOKUP(BB29,grade01,5,TRUE)))</f>
        <v/>
      </c>
      <c r="BD29" s="12"/>
      <c r="BE29" s="115"/>
      <c r="BF29" s="115"/>
      <c r="BG29" s="115"/>
      <c r="BH29" s="115"/>
      <c r="BI29" s="115"/>
    </row>
    <row r="30" spans="1:61" ht="15.75" customHeight="1" x14ac:dyDescent="0.5">
      <c r="A30" s="115"/>
      <c r="B30" s="61">
        <v>25</v>
      </c>
      <c r="C30" s="297" t="str">
        <f>IF(นักเรียน!C30="","",นักเรียน!C30)</f>
        <v/>
      </c>
      <c r="D30" s="646" t="str">
        <f>IF(นักเรียน!E30="","",นักเรียน!E30)</f>
        <v/>
      </c>
      <c r="E30" s="647"/>
      <c r="F30" s="363"/>
      <c r="G30" s="10"/>
      <c r="H30" s="10"/>
      <c r="I30" s="10"/>
      <c r="J30" s="10"/>
      <c r="K30" s="10"/>
      <c r="L30" s="10"/>
      <c r="M30" s="10"/>
      <c r="N30" s="10"/>
      <c r="O30" s="10"/>
      <c r="P30" s="5"/>
      <c r="Q30" s="5"/>
      <c r="R30" s="5"/>
      <c r="S30" s="5"/>
      <c r="T30" s="5"/>
      <c r="U30" s="5"/>
      <c r="V30" s="5"/>
      <c r="W30" s="5"/>
      <c r="X30" s="5"/>
      <c r="Y30" s="5"/>
      <c r="Z30" s="50"/>
      <c r="AA30" s="363"/>
      <c r="AB30" s="10"/>
      <c r="AC30" s="10"/>
      <c r="AD30" s="10"/>
      <c r="AE30" s="10"/>
      <c r="AF30" s="10"/>
      <c r="AG30" s="10"/>
      <c r="AH30" s="10"/>
      <c r="AI30" s="10"/>
      <c r="AJ30" s="10"/>
      <c r="AK30" s="5"/>
      <c r="AL30" s="5"/>
      <c r="AM30" s="5"/>
      <c r="AN30" s="5"/>
      <c r="AO30" s="5"/>
      <c r="AP30" s="5"/>
      <c r="AQ30" s="370"/>
      <c r="AR30" s="374" t="str">
        <f t="shared" si="0"/>
        <v/>
      </c>
      <c r="AS30" s="365" t="str">
        <f t="shared" si="1"/>
        <v/>
      </c>
      <c r="AT30" s="522"/>
      <c r="AU30" s="523"/>
      <c r="AV30" s="518" t="str">
        <f t="shared" si="6"/>
        <v/>
      </c>
      <c r="AW30" s="340" t="str">
        <f t="shared" si="2"/>
        <v/>
      </c>
      <c r="AX30" s="517"/>
      <c r="AY30" s="528" t="str">
        <f t="shared" si="3"/>
        <v/>
      </c>
      <c r="AZ30" s="527" t="str">
        <f t="shared" si="4"/>
        <v/>
      </c>
      <c r="BA30" s="376" t="str">
        <f t="shared" si="5"/>
        <v/>
      </c>
      <c r="BB30" s="367" t="str">
        <f>IF(ROUND(SUM(คะแนน1!BA30,BA30)/2,0),ROUND(SUM(คะแนน1!BA30,BA30)/2,0),"")</f>
        <v/>
      </c>
      <c r="BC30" s="338" t="str">
        <f>IF(OR(นักเรียน!Q30="ออก",BB30=""),"",IF(เกณฑ์!$N$18="ACT",VLOOKUP(BB30,gradeact,5,TRUE),VLOOKUP(BB30,grade01,5,TRUE)))</f>
        <v/>
      </c>
      <c r="BD30" s="12"/>
      <c r="BE30" s="115"/>
      <c r="BF30" s="115"/>
      <c r="BG30" s="115"/>
      <c r="BH30" s="115"/>
      <c r="BI30" s="115"/>
    </row>
    <row r="31" spans="1:61" ht="15.75" customHeight="1" x14ac:dyDescent="0.5">
      <c r="A31" s="115"/>
      <c r="B31" s="62">
        <v>26</v>
      </c>
      <c r="C31" s="297" t="str">
        <f>IF(นักเรียน!C31="","",นักเรียน!C31)</f>
        <v/>
      </c>
      <c r="D31" s="646" t="str">
        <f>IF(นักเรียน!E31="","",นักเรียน!E31)</f>
        <v/>
      </c>
      <c r="E31" s="647"/>
      <c r="F31" s="363"/>
      <c r="G31" s="10"/>
      <c r="H31" s="10"/>
      <c r="I31" s="10"/>
      <c r="J31" s="10"/>
      <c r="K31" s="10"/>
      <c r="L31" s="10"/>
      <c r="M31" s="10"/>
      <c r="N31" s="10"/>
      <c r="O31" s="10"/>
      <c r="P31" s="5"/>
      <c r="Q31" s="5"/>
      <c r="R31" s="5"/>
      <c r="S31" s="5"/>
      <c r="T31" s="5"/>
      <c r="U31" s="5"/>
      <c r="V31" s="5"/>
      <c r="W31" s="5"/>
      <c r="X31" s="5"/>
      <c r="Y31" s="5"/>
      <c r="Z31" s="50"/>
      <c r="AA31" s="363"/>
      <c r="AB31" s="10"/>
      <c r="AC31" s="10"/>
      <c r="AD31" s="10"/>
      <c r="AE31" s="10"/>
      <c r="AF31" s="10"/>
      <c r="AG31" s="10"/>
      <c r="AH31" s="10"/>
      <c r="AI31" s="10"/>
      <c r="AJ31" s="10"/>
      <c r="AK31" s="5"/>
      <c r="AL31" s="5"/>
      <c r="AM31" s="5"/>
      <c r="AN31" s="5"/>
      <c r="AO31" s="5"/>
      <c r="AP31" s="5"/>
      <c r="AQ31" s="370"/>
      <c r="AR31" s="374" t="str">
        <f t="shared" si="0"/>
        <v/>
      </c>
      <c r="AS31" s="365" t="str">
        <f t="shared" si="1"/>
        <v/>
      </c>
      <c r="AT31" s="522"/>
      <c r="AU31" s="523"/>
      <c r="AV31" s="518" t="str">
        <f t="shared" si="6"/>
        <v/>
      </c>
      <c r="AW31" s="340" t="str">
        <f t="shared" si="2"/>
        <v/>
      </c>
      <c r="AX31" s="517"/>
      <c r="AY31" s="528" t="str">
        <f t="shared" si="3"/>
        <v/>
      </c>
      <c r="AZ31" s="527" t="str">
        <f t="shared" si="4"/>
        <v/>
      </c>
      <c r="BA31" s="376" t="str">
        <f t="shared" si="5"/>
        <v/>
      </c>
      <c r="BB31" s="367" t="str">
        <f>IF(ROUND(SUM(คะแนน1!BA31,BA31)/2,0),ROUND(SUM(คะแนน1!BA31,BA31)/2,0),"")</f>
        <v/>
      </c>
      <c r="BC31" s="338" t="str">
        <f>IF(OR(นักเรียน!Q31="ออก",BB31=""),"",IF(เกณฑ์!$N$18="ACT",VLOOKUP(BB31,gradeact,5,TRUE),VLOOKUP(BB31,grade01,5,TRUE)))</f>
        <v/>
      </c>
      <c r="BD31" s="12"/>
      <c r="BE31" s="115"/>
      <c r="BF31" s="115"/>
      <c r="BG31" s="115"/>
      <c r="BH31" s="115"/>
      <c r="BI31" s="115"/>
    </row>
    <row r="32" spans="1:61" ht="15.75" customHeight="1" x14ac:dyDescent="0.5">
      <c r="A32" s="115"/>
      <c r="B32" s="62">
        <v>27</v>
      </c>
      <c r="C32" s="297" t="str">
        <f>IF(นักเรียน!C32="","",นักเรียน!C32)</f>
        <v/>
      </c>
      <c r="D32" s="646" t="str">
        <f>IF(นักเรียน!E32="","",นักเรียน!E32)</f>
        <v/>
      </c>
      <c r="E32" s="647"/>
      <c r="F32" s="52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0"/>
      <c r="AA32" s="52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370"/>
      <c r="AR32" s="374" t="str">
        <f t="shared" si="0"/>
        <v/>
      </c>
      <c r="AS32" s="365" t="str">
        <f t="shared" si="1"/>
        <v/>
      </c>
      <c r="AT32" s="516"/>
      <c r="AU32" s="517"/>
      <c r="AV32" s="518" t="str">
        <f t="shared" si="6"/>
        <v/>
      </c>
      <c r="AW32" s="340" t="str">
        <f t="shared" si="2"/>
        <v/>
      </c>
      <c r="AX32" s="517"/>
      <c r="AY32" s="528" t="str">
        <f t="shared" si="3"/>
        <v/>
      </c>
      <c r="AZ32" s="527" t="str">
        <f t="shared" si="4"/>
        <v/>
      </c>
      <c r="BA32" s="376" t="str">
        <f t="shared" si="5"/>
        <v/>
      </c>
      <c r="BB32" s="367" t="str">
        <f>IF(ROUND(SUM(คะแนน1!BA32,BA32)/2,0),ROUND(SUM(คะแนน1!BA32,BA32)/2,0),"")</f>
        <v/>
      </c>
      <c r="BC32" s="338" t="str">
        <f>IF(OR(นักเรียน!Q32="ออก",BB32=""),"",IF(เกณฑ์!$N$18="ACT",VLOOKUP(BB32,gradeact,5,TRUE),VLOOKUP(BB32,grade01,5,TRUE)))</f>
        <v/>
      </c>
      <c r="BD32" s="12"/>
      <c r="BE32" s="115"/>
      <c r="BF32" s="115"/>
      <c r="BG32" s="115"/>
      <c r="BH32" s="115"/>
      <c r="BI32" s="115"/>
    </row>
    <row r="33" spans="1:61" ht="15.75" customHeight="1" x14ac:dyDescent="0.5">
      <c r="A33" s="115"/>
      <c r="B33" s="62">
        <v>28</v>
      </c>
      <c r="C33" s="297" t="str">
        <f>IF(นักเรียน!C33="","",นักเรียน!C33)</f>
        <v/>
      </c>
      <c r="D33" s="646" t="str">
        <f>IF(นักเรียน!E33="","",นักเรียน!E33)</f>
        <v/>
      </c>
      <c r="E33" s="647"/>
      <c r="F33" s="52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0"/>
      <c r="AA33" s="52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370"/>
      <c r="AR33" s="374" t="str">
        <f t="shared" si="0"/>
        <v/>
      </c>
      <c r="AS33" s="365" t="str">
        <f t="shared" si="1"/>
        <v/>
      </c>
      <c r="AT33" s="516"/>
      <c r="AU33" s="517"/>
      <c r="AV33" s="518" t="str">
        <f t="shared" si="6"/>
        <v/>
      </c>
      <c r="AW33" s="340" t="str">
        <f t="shared" si="2"/>
        <v/>
      </c>
      <c r="AX33" s="517"/>
      <c r="AY33" s="528" t="str">
        <f t="shared" si="3"/>
        <v/>
      </c>
      <c r="AZ33" s="527" t="str">
        <f t="shared" si="4"/>
        <v/>
      </c>
      <c r="BA33" s="376" t="str">
        <f t="shared" si="5"/>
        <v/>
      </c>
      <c r="BB33" s="367" t="str">
        <f>IF(ROUND(SUM(คะแนน1!BA33,BA33)/2,0),ROUND(SUM(คะแนน1!BA33,BA33)/2,0),"")</f>
        <v/>
      </c>
      <c r="BC33" s="338" t="str">
        <f>IF(OR(นักเรียน!Q33="ออก",BB33=""),"",IF(เกณฑ์!$N$18="ACT",VLOOKUP(BB33,gradeact,5,TRUE),VLOOKUP(BB33,grade01,5,TRUE)))</f>
        <v/>
      </c>
      <c r="BD33" s="12"/>
      <c r="BE33" s="115"/>
      <c r="BF33" s="115"/>
      <c r="BG33" s="115"/>
      <c r="BH33" s="115"/>
      <c r="BI33" s="115"/>
    </row>
    <row r="34" spans="1:61" ht="15.75" customHeight="1" x14ac:dyDescent="0.5">
      <c r="A34" s="115"/>
      <c r="B34" s="61">
        <v>29</v>
      </c>
      <c r="C34" s="297" t="str">
        <f>IF(นักเรียน!C34="","",นักเรียน!C34)</f>
        <v/>
      </c>
      <c r="D34" s="646" t="str">
        <f>IF(นักเรียน!E34="","",นักเรียน!E34)</f>
        <v/>
      </c>
      <c r="E34" s="647"/>
      <c r="F34" s="52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0"/>
      <c r="AA34" s="52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370"/>
      <c r="AR34" s="374" t="str">
        <f t="shared" si="0"/>
        <v/>
      </c>
      <c r="AS34" s="365" t="str">
        <f t="shared" si="1"/>
        <v/>
      </c>
      <c r="AT34" s="516"/>
      <c r="AU34" s="517"/>
      <c r="AV34" s="518" t="str">
        <f t="shared" si="6"/>
        <v/>
      </c>
      <c r="AW34" s="340" t="str">
        <f t="shared" si="2"/>
        <v/>
      </c>
      <c r="AX34" s="517"/>
      <c r="AY34" s="528" t="str">
        <f t="shared" si="3"/>
        <v/>
      </c>
      <c r="AZ34" s="527" t="str">
        <f t="shared" si="4"/>
        <v/>
      </c>
      <c r="BA34" s="376" t="str">
        <f t="shared" si="5"/>
        <v/>
      </c>
      <c r="BB34" s="367" t="str">
        <f>IF(ROUND(SUM(คะแนน1!BA34,BA34)/2,0),ROUND(SUM(คะแนน1!BA34,BA34)/2,0),"")</f>
        <v/>
      </c>
      <c r="BC34" s="338" t="str">
        <f>IF(OR(นักเรียน!Q34="ออก",BB34=""),"",IF(เกณฑ์!$N$18="ACT",VLOOKUP(BB34,gradeact,5,TRUE),VLOOKUP(BB34,grade01,5,TRUE)))</f>
        <v/>
      </c>
      <c r="BD34" s="12"/>
      <c r="BE34" s="115"/>
      <c r="BF34" s="115"/>
      <c r="BG34" s="115"/>
      <c r="BH34" s="115"/>
      <c r="BI34" s="115"/>
    </row>
    <row r="35" spans="1:61" ht="15.75" customHeight="1" x14ac:dyDescent="0.5">
      <c r="A35" s="115"/>
      <c r="B35" s="62">
        <v>30</v>
      </c>
      <c r="C35" s="297" t="str">
        <f>IF(นักเรียน!C35="","",นักเรียน!C35)</f>
        <v/>
      </c>
      <c r="D35" s="646" t="str">
        <f>IF(นักเรียน!E35="","",นักเรียน!E35)</f>
        <v/>
      </c>
      <c r="E35" s="647"/>
      <c r="F35" s="52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0"/>
      <c r="AA35" s="52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370"/>
      <c r="AR35" s="374" t="str">
        <f t="shared" si="0"/>
        <v/>
      </c>
      <c r="AS35" s="365" t="str">
        <f t="shared" si="1"/>
        <v/>
      </c>
      <c r="AT35" s="516"/>
      <c r="AU35" s="517"/>
      <c r="AV35" s="518" t="str">
        <f t="shared" si="6"/>
        <v/>
      </c>
      <c r="AW35" s="340" t="str">
        <f t="shared" si="2"/>
        <v/>
      </c>
      <c r="AX35" s="517"/>
      <c r="AY35" s="528" t="str">
        <f t="shared" si="3"/>
        <v/>
      </c>
      <c r="AZ35" s="527" t="str">
        <f t="shared" si="4"/>
        <v/>
      </c>
      <c r="BA35" s="376" t="str">
        <f t="shared" si="5"/>
        <v/>
      </c>
      <c r="BB35" s="367" t="str">
        <f>IF(ROUND(SUM(คะแนน1!BA35,BA35)/2,0),ROUND(SUM(คะแนน1!BA35,BA35)/2,0),"")</f>
        <v/>
      </c>
      <c r="BC35" s="338" t="str">
        <f>IF(OR(นักเรียน!Q35="ออก",BB35=""),"",IF(เกณฑ์!$N$18="ACT",VLOOKUP(BB35,gradeact,5,TRUE),VLOOKUP(BB35,grade01,5,TRUE)))</f>
        <v/>
      </c>
      <c r="BD35" s="12"/>
      <c r="BE35" s="115"/>
      <c r="BF35" s="115"/>
      <c r="BG35" s="115"/>
      <c r="BH35" s="115"/>
      <c r="BI35" s="115"/>
    </row>
    <row r="36" spans="1:61" ht="15.75" customHeight="1" x14ac:dyDescent="0.5">
      <c r="A36" s="115"/>
      <c r="B36" s="62">
        <v>31</v>
      </c>
      <c r="C36" s="297" t="str">
        <f>IF(นักเรียน!C36="","",นักเรียน!C36)</f>
        <v/>
      </c>
      <c r="D36" s="646" t="str">
        <f>IF(นักเรียน!E36="","",นักเรียน!E36)</f>
        <v/>
      </c>
      <c r="E36" s="647"/>
      <c r="F36" s="52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0"/>
      <c r="AA36" s="52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370"/>
      <c r="AR36" s="374" t="str">
        <f t="shared" si="0"/>
        <v/>
      </c>
      <c r="AS36" s="365" t="str">
        <f t="shared" si="1"/>
        <v/>
      </c>
      <c r="AT36" s="516"/>
      <c r="AU36" s="517"/>
      <c r="AV36" s="518" t="str">
        <f t="shared" si="6"/>
        <v/>
      </c>
      <c r="AW36" s="340" t="str">
        <f t="shared" si="2"/>
        <v/>
      </c>
      <c r="AX36" s="517"/>
      <c r="AY36" s="528" t="str">
        <f t="shared" si="3"/>
        <v/>
      </c>
      <c r="AZ36" s="527" t="str">
        <f t="shared" si="4"/>
        <v/>
      </c>
      <c r="BA36" s="376" t="str">
        <f t="shared" si="5"/>
        <v/>
      </c>
      <c r="BB36" s="367" t="str">
        <f>IF(ROUND(SUM(คะแนน1!BA36,BA36)/2,0),ROUND(SUM(คะแนน1!BA36,BA36)/2,0),"")</f>
        <v/>
      </c>
      <c r="BC36" s="338" t="str">
        <f>IF(OR(นักเรียน!Q36="ออก",BB36=""),"",IF(เกณฑ์!$N$18="ACT",VLOOKUP(BB36,gradeact,5,TRUE),VLOOKUP(BB36,grade01,5,TRUE)))</f>
        <v/>
      </c>
      <c r="BD36" s="12"/>
      <c r="BE36" s="115"/>
      <c r="BF36" s="115"/>
      <c r="BG36" s="115"/>
      <c r="BH36" s="115"/>
      <c r="BI36" s="115"/>
    </row>
    <row r="37" spans="1:61" ht="15.75" customHeight="1" x14ac:dyDescent="0.5">
      <c r="A37" s="115"/>
      <c r="B37" s="62">
        <v>32</v>
      </c>
      <c r="C37" s="297" t="str">
        <f>IF(นักเรียน!C37="","",นักเรียน!C37)</f>
        <v/>
      </c>
      <c r="D37" s="646" t="str">
        <f>IF(นักเรียน!E37="","",นักเรียน!E37)</f>
        <v/>
      </c>
      <c r="E37" s="647"/>
      <c r="F37" s="52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0"/>
      <c r="AA37" s="52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370"/>
      <c r="AR37" s="374" t="str">
        <f t="shared" si="0"/>
        <v/>
      </c>
      <c r="AS37" s="365" t="str">
        <f t="shared" si="1"/>
        <v/>
      </c>
      <c r="AT37" s="516"/>
      <c r="AU37" s="517"/>
      <c r="AV37" s="518" t="str">
        <f t="shared" si="6"/>
        <v/>
      </c>
      <c r="AW37" s="340" t="str">
        <f t="shared" si="2"/>
        <v/>
      </c>
      <c r="AX37" s="517"/>
      <c r="AY37" s="528" t="str">
        <f t="shared" si="3"/>
        <v/>
      </c>
      <c r="AZ37" s="527" t="str">
        <f t="shared" si="4"/>
        <v/>
      </c>
      <c r="BA37" s="376" t="str">
        <f t="shared" si="5"/>
        <v/>
      </c>
      <c r="BB37" s="367" t="str">
        <f>IF(ROUND(SUM(คะแนน1!BA37,BA37)/2,0),ROUND(SUM(คะแนน1!BA37,BA37)/2,0),"")</f>
        <v/>
      </c>
      <c r="BC37" s="338" t="str">
        <f>IF(OR(นักเรียน!Q37="ออก",BB37=""),"",IF(เกณฑ์!$N$18="ACT",VLOOKUP(BB37,gradeact,5,TRUE),VLOOKUP(BB37,grade01,5,TRUE)))</f>
        <v/>
      </c>
      <c r="BD37" s="12"/>
      <c r="BE37" s="115"/>
      <c r="BF37" s="115"/>
      <c r="BG37" s="115"/>
      <c r="BH37" s="115"/>
      <c r="BI37" s="115"/>
    </row>
    <row r="38" spans="1:61" ht="15.75" customHeight="1" x14ac:dyDescent="0.5">
      <c r="A38" s="115"/>
      <c r="B38" s="62">
        <v>33</v>
      </c>
      <c r="C38" s="297" t="str">
        <f>IF(นักเรียน!C38="","",นักเรียน!C38)</f>
        <v/>
      </c>
      <c r="D38" s="646" t="str">
        <f>IF(นักเรียน!E38="","",นักเรียน!E38)</f>
        <v/>
      </c>
      <c r="E38" s="647"/>
      <c r="F38" s="52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0"/>
      <c r="AA38" s="52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370"/>
      <c r="AR38" s="374" t="str">
        <f t="shared" si="0"/>
        <v/>
      </c>
      <c r="AS38" s="365" t="str">
        <f t="shared" si="1"/>
        <v/>
      </c>
      <c r="AT38" s="516"/>
      <c r="AU38" s="517"/>
      <c r="AV38" s="518" t="str">
        <f t="shared" si="6"/>
        <v/>
      </c>
      <c r="AW38" s="340" t="str">
        <f t="shared" si="2"/>
        <v/>
      </c>
      <c r="AX38" s="517"/>
      <c r="AY38" s="528" t="str">
        <f t="shared" si="3"/>
        <v/>
      </c>
      <c r="AZ38" s="527" t="str">
        <f t="shared" si="4"/>
        <v/>
      </c>
      <c r="BA38" s="376" t="str">
        <f t="shared" si="5"/>
        <v/>
      </c>
      <c r="BB38" s="367" t="str">
        <f>IF(ROUND(SUM(คะแนน1!BA38,BA38)/2,0),ROUND(SUM(คะแนน1!BA38,BA38)/2,0),"")</f>
        <v/>
      </c>
      <c r="BC38" s="338" t="str">
        <f>IF(OR(นักเรียน!Q38="ออก",BB38=""),"",IF(เกณฑ์!$N$18="ACT",VLOOKUP(BB38,gradeact,5,TRUE),VLOOKUP(BB38,grade01,5,TRUE)))</f>
        <v/>
      </c>
      <c r="BD38" s="12"/>
      <c r="BE38" s="115"/>
      <c r="BF38" s="115"/>
      <c r="BG38" s="115"/>
      <c r="BH38" s="115"/>
      <c r="BI38" s="115"/>
    </row>
    <row r="39" spans="1:61" ht="15.75" customHeight="1" x14ac:dyDescent="0.5">
      <c r="A39" s="115"/>
      <c r="B39" s="62">
        <v>34</v>
      </c>
      <c r="C39" s="297" t="str">
        <f>IF(นักเรียน!C39="","",นักเรียน!C39)</f>
        <v/>
      </c>
      <c r="D39" s="646" t="str">
        <f>IF(นักเรียน!E39="","",นักเรียน!E39)</f>
        <v/>
      </c>
      <c r="E39" s="647"/>
      <c r="F39" s="52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0"/>
      <c r="AA39" s="52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370"/>
      <c r="AR39" s="374" t="str">
        <f t="shared" si="0"/>
        <v/>
      </c>
      <c r="AS39" s="365" t="str">
        <f t="shared" si="1"/>
        <v/>
      </c>
      <c r="AT39" s="516"/>
      <c r="AU39" s="517"/>
      <c r="AV39" s="518" t="str">
        <f t="shared" si="6"/>
        <v/>
      </c>
      <c r="AW39" s="340" t="str">
        <f t="shared" si="2"/>
        <v/>
      </c>
      <c r="AX39" s="517"/>
      <c r="AY39" s="528" t="str">
        <f t="shared" si="3"/>
        <v/>
      </c>
      <c r="AZ39" s="527" t="str">
        <f t="shared" si="4"/>
        <v/>
      </c>
      <c r="BA39" s="376" t="str">
        <f t="shared" si="5"/>
        <v/>
      </c>
      <c r="BB39" s="367" t="str">
        <f>IF(ROUND(SUM(คะแนน1!BA39,BA39)/2,0),ROUND(SUM(คะแนน1!BA39,BA39)/2,0),"")</f>
        <v/>
      </c>
      <c r="BC39" s="338" t="str">
        <f>IF(OR(นักเรียน!Q39="ออก",BB39=""),"",IF(เกณฑ์!$N$18="ACT",VLOOKUP(BB39,gradeact,5,TRUE),VLOOKUP(BB39,grade01,5,TRUE)))</f>
        <v/>
      </c>
      <c r="BD39" s="12"/>
      <c r="BE39" s="115"/>
      <c r="BF39" s="115"/>
      <c r="BG39" s="115"/>
      <c r="BH39" s="115"/>
      <c r="BI39" s="115"/>
    </row>
    <row r="40" spans="1:61" ht="15.75" customHeight="1" x14ac:dyDescent="0.5">
      <c r="A40" s="115"/>
      <c r="B40" s="62">
        <v>35</v>
      </c>
      <c r="C40" s="297" t="str">
        <f>IF(นักเรียน!C40="","",นักเรียน!C40)</f>
        <v/>
      </c>
      <c r="D40" s="646" t="str">
        <f>IF(นักเรียน!E40="","",นักเรียน!E40)</f>
        <v/>
      </c>
      <c r="E40" s="647"/>
      <c r="F40" s="5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0"/>
      <c r="AA40" s="52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370"/>
      <c r="AR40" s="374" t="str">
        <f t="shared" si="0"/>
        <v/>
      </c>
      <c r="AS40" s="365" t="str">
        <f t="shared" si="1"/>
        <v/>
      </c>
      <c r="AT40" s="516"/>
      <c r="AU40" s="517"/>
      <c r="AV40" s="518" t="str">
        <f t="shared" si="6"/>
        <v/>
      </c>
      <c r="AW40" s="340" t="str">
        <f t="shared" si="2"/>
        <v/>
      </c>
      <c r="AX40" s="517"/>
      <c r="AY40" s="528" t="str">
        <f t="shared" si="3"/>
        <v/>
      </c>
      <c r="AZ40" s="527" t="str">
        <f t="shared" si="4"/>
        <v/>
      </c>
      <c r="BA40" s="376" t="str">
        <f t="shared" si="5"/>
        <v/>
      </c>
      <c r="BB40" s="367" t="str">
        <f>IF(ROUND(SUM(คะแนน1!BA40,BA40)/2,0),ROUND(SUM(คะแนน1!BA40,BA40)/2,0),"")</f>
        <v/>
      </c>
      <c r="BC40" s="338" t="str">
        <f>IF(OR(นักเรียน!Q40="ออก",BB40=""),"",IF(เกณฑ์!$N$18="ACT",VLOOKUP(BB40,gradeact,5,TRUE),VLOOKUP(BB40,grade01,5,TRUE)))</f>
        <v/>
      </c>
      <c r="BD40" s="12"/>
      <c r="BE40" s="115"/>
      <c r="BF40" s="115"/>
      <c r="BG40" s="115"/>
      <c r="BH40" s="115"/>
      <c r="BI40" s="115"/>
    </row>
    <row r="41" spans="1:61" ht="15.75" customHeight="1" x14ac:dyDescent="0.5">
      <c r="A41" s="115"/>
      <c r="B41" s="62">
        <v>36</v>
      </c>
      <c r="C41" s="297" t="str">
        <f>IF(นักเรียน!C41="","",นักเรียน!C41)</f>
        <v/>
      </c>
      <c r="D41" s="646" t="str">
        <f>IF(นักเรียน!E41="","",นักเรียน!E41)</f>
        <v/>
      </c>
      <c r="E41" s="647"/>
      <c r="F41" s="5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0"/>
      <c r="AA41" s="52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370"/>
      <c r="AR41" s="374" t="str">
        <f t="shared" si="0"/>
        <v/>
      </c>
      <c r="AS41" s="365" t="str">
        <f t="shared" si="1"/>
        <v/>
      </c>
      <c r="AT41" s="516"/>
      <c r="AU41" s="517"/>
      <c r="AV41" s="518" t="str">
        <f t="shared" si="6"/>
        <v/>
      </c>
      <c r="AW41" s="340" t="str">
        <f t="shared" si="2"/>
        <v/>
      </c>
      <c r="AX41" s="517"/>
      <c r="AY41" s="528" t="str">
        <f t="shared" si="3"/>
        <v/>
      </c>
      <c r="AZ41" s="527" t="str">
        <f t="shared" si="4"/>
        <v/>
      </c>
      <c r="BA41" s="376" t="str">
        <f t="shared" si="5"/>
        <v/>
      </c>
      <c r="BB41" s="367" t="str">
        <f>IF(ROUND(SUM(คะแนน1!BA41,BA41)/2,0),ROUND(SUM(คะแนน1!BA41,BA41)/2,0),"")</f>
        <v/>
      </c>
      <c r="BC41" s="338" t="str">
        <f>IF(OR(นักเรียน!Q41="ออก",BB41=""),"",IF(เกณฑ์!$N$18="ACT",VLOOKUP(BB41,gradeact,5,TRUE),VLOOKUP(BB41,grade01,5,TRUE)))</f>
        <v/>
      </c>
      <c r="BD41" s="12"/>
      <c r="BE41" s="115"/>
      <c r="BF41" s="115"/>
      <c r="BG41" s="115"/>
      <c r="BH41" s="115"/>
      <c r="BI41" s="115"/>
    </row>
    <row r="42" spans="1:61" ht="15.75" customHeight="1" x14ac:dyDescent="0.5">
      <c r="A42" s="115"/>
      <c r="B42" s="62">
        <v>37</v>
      </c>
      <c r="C42" s="297" t="str">
        <f>IF(นักเรียน!C42="","",นักเรียน!C42)</f>
        <v/>
      </c>
      <c r="D42" s="646" t="str">
        <f>IF(นักเรียน!E42="","",นักเรียน!E42)</f>
        <v/>
      </c>
      <c r="E42" s="647"/>
      <c r="F42" s="5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0"/>
      <c r="AA42" s="52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370"/>
      <c r="AR42" s="374" t="str">
        <f t="shared" si="0"/>
        <v/>
      </c>
      <c r="AS42" s="365" t="str">
        <f t="shared" si="1"/>
        <v/>
      </c>
      <c r="AT42" s="516"/>
      <c r="AU42" s="517"/>
      <c r="AV42" s="518" t="str">
        <f t="shared" si="6"/>
        <v/>
      </c>
      <c r="AW42" s="340" t="str">
        <f t="shared" si="2"/>
        <v/>
      </c>
      <c r="AX42" s="517"/>
      <c r="AY42" s="528" t="str">
        <f t="shared" si="3"/>
        <v/>
      </c>
      <c r="AZ42" s="527" t="str">
        <f t="shared" si="4"/>
        <v/>
      </c>
      <c r="BA42" s="376" t="str">
        <f t="shared" si="5"/>
        <v/>
      </c>
      <c r="BB42" s="367" t="str">
        <f>IF(ROUND(SUM(คะแนน1!BA42,BA42)/2,0),ROUND(SUM(คะแนน1!BA42,BA42)/2,0),"")</f>
        <v/>
      </c>
      <c r="BC42" s="338" t="str">
        <f>IF(OR(นักเรียน!Q42="ออก",BB42=""),"",IF(เกณฑ์!$N$18="ACT",VLOOKUP(BB42,gradeact,5,TRUE),VLOOKUP(BB42,grade01,5,TRUE)))</f>
        <v/>
      </c>
      <c r="BD42" s="12"/>
      <c r="BE42" s="115"/>
      <c r="BF42" s="115"/>
      <c r="BG42" s="115"/>
      <c r="BH42" s="115"/>
      <c r="BI42" s="115"/>
    </row>
    <row r="43" spans="1:61" ht="15.75" customHeight="1" x14ac:dyDescent="0.5">
      <c r="A43" s="115"/>
      <c r="B43" s="62">
        <v>38</v>
      </c>
      <c r="C43" s="297" t="str">
        <f>IF(นักเรียน!C43="","",นักเรียน!C43)</f>
        <v/>
      </c>
      <c r="D43" s="646" t="str">
        <f>IF(นักเรียน!E43="","",นักเรียน!E43)</f>
        <v/>
      </c>
      <c r="E43" s="647"/>
      <c r="F43" s="52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0"/>
      <c r="AA43" s="52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370"/>
      <c r="AR43" s="374" t="str">
        <f t="shared" si="0"/>
        <v/>
      </c>
      <c r="AS43" s="365" t="str">
        <f t="shared" si="1"/>
        <v/>
      </c>
      <c r="AT43" s="516"/>
      <c r="AU43" s="517"/>
      <c r="AV43" s="518" t="str">
        <f t="shared" si="6"/>
        <v/>
      </c>
      <c r="AW43" s="340" t="str">
        <f t="shared" si="2"/>
        <v/>
      </c>
      <c r="AX43" s="517"/>
      <c r="AY43" s="528" t="str">
        <f t="shared" si="3"/>
        <v/>
      </c>
      <c r="AZ43" s="527" t="str">
        <f t="shared" si="4"/>
        <v/>
      </c>
      <c r="BA43" s="376" t="str">
        <f t="shared" si="5"/>
        <v/>
      </c>
      <c r="BB43" s="367" t="str">
        <f>IF(ROUND(SUM(คะแนน1!BA43,BA43)/2,0),ROUND(SUM(คะแนน1!BA43,BA43)/2,0),"")</f>
        <v/>
      </c>
      <c r="BC43" s="338" t="str">
        <f>IF(OR(นักเรียน!Q43="ออก",BB43=""),"",IF(เกณฑ์!$N$18="ACT",VLOOKUP(BB43,gradeact,5,TRUE),VLOOKUP(BB43,grade01,5,TRUE)))</f>
        <v/>
      </c>
      <c r="BD43" s="12"/>
      <c r="BE43" s="115"/>
      <c r="BF43" s="115"/>
      <c r="BG43" s="115"/>
      <c r="BH43" s="115"/>
      <c r="BI43" s="115"/>
    </row>
    <row r="44" spans="1:61" ht="15.75" customHeight="1" x14ac:dyDescent="0.5">
      <c r="A44" s="115"/>
      <c r="B44" s="62">
        <v>39</v>
      </c>
      <c r="C44" s="297" t="str">
        <f>IF(นักเรียน!C44="","",นักเรียน!C44)</f>
        <v/>
      </c>
      <c r="D44" s="646" t="str">
        <f>IF(นักเรียน!E44="","",นักเรียน!E44)</f>
        <v/>
      </c>
      <c r="E44" s="647"/>
      <c r="F44" s="52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0"/>
      <c r="AA44" s="52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370"/>
      <c r="AR44" s="374" t="str">
        <f t="shared" si="0"/>
        <v/>
      </c>
      <c r="AS44" s="365" t="str">
        <f t="shared" si="1"/>
        <v/>
      </c>
      <c r="AT44" s="516"/>
      <c r="AU44" s="517"/>
      <c r="AV44" s="518" t="str">
        <f t="shared" si="6"/>
        <v/>
      </c>
      <c r="AW44" s="340" t="str">
        <f t="shared" si="2"/>
        <v/>
      </c>
      <c r="AX44" s="517"/>
      <c r="AY44" s="528" t="str">
        <f t="shared" si="3"/>
        <v/>
      </c>
      <c r="AZ44" s="527" t="str">
        <f t="shared" si="4"/>
        <v/>
      </c>
      <c r="BA44" s="376" t="str">
        <f t="shared" si="5"/>
        <v/>
      </c>
      <c r="BB44" s="367" t="str">
        <f>IF(ROUND(SUM(คะแนน1!BA44,BA44)/2,0),ROUND(SUM(คะแนน1!BA44,BA44)/2,0),"")</f>
        <v/>
      </c>
      <c r="BC44" s="338" t="str">
        <f>IF(OR(นักเรียน!Q44="ออก",BB44=""),"",IF(เกณฑ์!$N$18="ACT",VLOOKUP(BB44,gradeact,5,TRUE),VLOOKUP(BB44,grade01,5,TRUE)))</f>
        <v/>
      </c>
      <c r="BD44" s="12"/>
      <c r="BE44" s="115"/>
      <c r="BF44" s="115"/>
      <c r="BG44" s="115"/>
      <c r="BH44" s="115"/>
      <c r="BI44" s="115"/>
    </row>
    <row r="45" spans="1:61" ht="15.75" customHeight="1" x14ac:dyDescent="0.5">
      <c r="A45" s="115"/>
      <c r="B45" s="62">
        <v>40</v>
      </c>
      <c r="C45" s="297" t="str">
        <f>IF(นักเรียน!C45="","",นักเรียน!C45)</f>
        <v/>
      </c>
      <c r="D45" s="646" t="str">
        <f>IF(นักเรียน!E45="","",นักเรียน!E45)</f>
        <v/>
      </c>
      <c r="E45" s="647"/>
      <c r="F45" s="52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0"/>
      <c r="AA45" s="52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370"/>
      <c r="AR45" s="374" t="str">
        <f t="shared" si="0"/>
        <v/>
      </c>
      <c r="AS45" s="365" t="str">
        <f t="shared" si="1"/>
        <v/>
      </c>
      <c r="AT45" s="516"/>
      <c r="AU45" s="517"/>
      <c r="AV45" s="518" t="str">
        <f t="shared" si="6"/>
        <v/>
      </c>
      <c r="AW45" s="340" t="str">
        <f t="shared" si="2"/>
        <v/>
      </c>
      <c r="AX45" s="517"/>
      <c r="AY45" s="528" t="str">
        <f t="shared" si="3"/>
        <v/>
      </c>
      <c r="AZ45" s="527" t="str">
        <f t="shared" si="4"/>
        <v/>
      </c>
      <c r="BA45" s="376" t="str">
        <f t="shared" si="5"/>
        <v/>
      </c>
      <c r="BB45" s="367" t="str">
        <f>IF(ROUND(SUM(คะแนน1!BA45,BA45)/2,0),ROUND(SUM(คะแนน1!BA45,BA45)/2,0),"")</f>
        <v/>
      </c>
      <c r="BC45" s="338" t="str">
        <f>IF(OR(นักเรียน!Q45="ออก",BB45=""),"",IF(เกณฑ์!$N$18="ACT",VLOOKUP(BB45,gradeact,5,TRUE),VLOOKUP(BB45,grade01,5,TRUE)))</f>
        <v/>
      </c>
      <c r="BD45" s="12"/>
      <c r="BE45" s="115"/>
      <c r="BF45" s="115"/>
      <c r="BG45" s="115"/>
      <c r="BH45" s="115"/>
      <c r="BI45" s="115"/>
    </row>
    <row r="46" spans="1:61" ht="15.75" customHeight="1" x14ac:dyDescent="0.5">
      <c r="A46" s="115"/>
      <c r="B46" s="466">
        <v>41</v>
      </c>
      <c r="C46" s="297" t="str">
        <f>IF(นักเรียน!C46="","",นักเรียน!C46)</f>
        <v/>
      </c>
      <c r="D46" s="646" t="str">
        <f>IF(นักเรียน!E46="","",นักเรียน!E46)</f>
        <v/>
      </c>
      <c r="E46" s="647"/>
      <c r="F46" s="52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0"/>
      <c r="AA46" s="52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370"/>
      <c r="AR46" s="465" t="str">
        <f t="shared" ref="AR46:AR55" si="7">IF(SUM(F46:AQ46),SUM(F46:AQ46),"")</f>
        <v/>
      </c>
      <c r="AS46" s="365" t="str">
        <f t="shared" ref="AS46:AS55" si="8">IF(AR46="","",ROUND(AR46/$AR$5*$AS$5,0))</f>
        <v/>
      </c>
      <c r="AT46" s="516"/>
      <c r="AU46" s="517"/>
      <c r="AV46" s="518" t="str">
        <f t="shared" si="6"/>
        <v/>
      </c>
      <c r="AW46" s="340" t="str">
        <f t="shared" si="2"/>
        <v/>
      </c>
      <c r="AX46" s="517"/>
      <c r="AY46" s="528" t="str">
        <f t="shared" si="3"/>
        <v/>
      </c>
      <c r="AZ46" s="527" t="str">
        <f t="shared" si="4"/>
        <v/>
      </c>
      <c r="BA46" s="376" t="str">
        <f t="shared" ref="BA46:BA55" si="9">IF(SUM(AS46,AZ46),SUM(AS46,AZ46),"")</f>
        <v/>
      </c>
      <c r="BB46" s="367" t="str">
        <f>IF(ROUND(SUM(คะแนน1!BA46,BA46)/2,0),ROUND(SUM(คะแนน1!BA46,BA46)/2,0),"")</f>
        <v/>
      </c>
      <c r="BC46" s="338" t="str">
        <f>IF(OR(นักเรียน!Q46="ออก",BB46=""),"",IF(เกณฑ์!$N$18="ACT",VLOOKUP(BB46,gradeact,5,TRUE),VLOOKUP(BB46,grade01,5,TRUE)))</f>
        <v/>
      </c>
      <c r="BD46" s="12"/>
      <c r="BE46" s="115"/>
      <c r="BF46" s="115"/>
      <c r="BG46" s="115"/>
      <c r="BH46" s="115"/>
      <c r="BI46" s="115"/>
    </row>
    <row r="47" spans="1:61" ht="15.75" customHeight="1" x14ac:dyDescent="0.5">
      <c r="A47" s="115"/>
      <c r="B47" s="466">
        <v>42</v>
      </c>
      <c r="C47" s="297" t="str">
        <f>IF(นักเรียน!C47="","",นักเรียน!C47)</f>
        <v/>
      </c>
      <c r="D47" s="646" t="str">
        <f>IF(นักเรียน!E47="","",นักเรียน!E47)</f>
        <v/>
      </c>
      <c r="E47" s="647"/>
      <c r="F47" s="52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0"/>
      <c r="AA47" s="52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370"/>
      <c r="AR47" s="465" t="str">
        <f t="shared" si="7"/>
        <v/>
      </c>
      <c r="AS47" s="365" t="str">
        <f t="shared" si="8"/>
        <v/>
      </c>
      <c r="AT47" s="516"/>
      <c r="AU47" s="517"/>
      <c r="AV47" s="518" t="str">
        <f t="shared" si="6"/>
        <v/>
      </c>
      <c r="AW47" s="340" t="str">
        <f t="shared" si="2"/>
        <v/>
      </c>
      <c r="AX47" s="517"/>
      <c r="AY47" s="528" t="str">
        <f t="shared" si="3"/>
        <v/>
      </c>
      <c r="AZ47" s="527" t="str">
        <f t="shared" si="4"/>
        <v/>
      </c>
      <c r="BA47" s="376" t="str">
        <f t="shared" si="9"/>
        <v/>
      </c>
      <c r="BB47" s="367" t="str">
        <f>IF(ROUND(SUM(คะแนน1!BA47,BA47)/2,0),ROUND(SUM(คะแนน1!BA47,BA47)/2,0),"")</f>
        <v/>
      </c>
      <c r="BC47" s="338" t="str">
        <f>IF(OR(นักเรียน!Q47="ออก",BB47=""),"",IF(เกณฑ์!$N$18="ACT",VLOOKUP(BB47,gradeact,5,TRUE),VLOOKUP(BB47,grade01,5,TRUE)))</f>
        <v/>
      </c>
      <c r="BD47" s="12"/>
      <c r="BE47" s="115"/>
      <c r="BF47" s="115"/>
      <c r="BG47" s="115"/>
      <c r="BH47" s="115"/>
      <c r="BI47" s="115"/>
    </row>
    <row r="48" spans="1:61" ht="15.75" customHeight="1" x14ac:dyDescent="0.5">
      <c r="A48" s="115"/>
      <c r="B48" s="466">
        <v>43</v>
      </c>
      <c r="C48" s="297" t="str">
        <f>IF(นักเรียน!C48="","",นักเรียน!C48)</f>
        <v/>
      </c>
      <c r="D48" s="646" t="str">
        <f>IF(นักเรียน!E48="","",นักเรียน!E48)</f>
        <v/>
      </c>
      <c r="E48" s="647"/>
      <c r="F48" s="52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0"/>
      <c r="AA48" s="52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370"/>
      <c r="AR48" s="465" t="str">
        <f t="shared" si="7"/>
        <v/>
      </c>
      <c r="AS48" s="365" t="str">
        <f t="shared" si="8"/>
        <v/>
      </c>
      <c r="AT48" s="516"/>
      <c r="AU48" s="517"/>
      <c r="AV48" s="518" t="str">
        <f t="shared" si="6"/>
        <v/>
      </c>
      <c r="AW48" s="340" t="str">
        <f t="shared" si="2"/>
        <v/>
      </c>
      <c r="AX48" s="517"/>
      <c r="AY48" s="528" t="str">
        <f t="shared" si="3"/>
        <v/>
      </c>
      <c r="AZ48" s="527" t="str">
        <f t="shared" si="4"/>
        <v/>
      </c>
      <c r="BA48" s="376" t="str">
        <f t="shared" si="9"/>
        <v/>
      </c>
      <c r="BB48" s="367" t="str">
        <f>IF(ROUND(SUM(คะแนน1!BA48,BA48)/2,0),ROUND(SUM(คะแนน1!BA48,BA48)/2,0),"")</f>
        <v/>
      </c>
      <c r="BC48" s="338" t="str">
        <f>IF(OR(นักเรียน!Q48="ออก",BB48=""),"",IF(เกณฑ์!$N$18="ACT",VLOOKUP(BB48,gradeact,5,TRUE),VLOOKUP(BB48,grade01,5,TRUE)))</f>
        <v/>
      </c>
      <c r="BD48" s="12"/>
      <c r="BE48" s="115"/>
      <c r="BF48" s="115"/>
      <c r="BG48" s="115"/>
      <c r="BH48" s="115"/>
      <c r="BI48" s="115"/>
    </row>
    <row r="49" spans="1:61" ht="15.75" customHeight="1" x14ac:dyDescent="0.5">
      <c r="A49" s="115"/>
      <c r="B49" s="466">
        <v>44</v>
      </c>
      <c r="C49" s="297" t="str">
        <f>IF(นักเรียน!C49="","",นักเรียน!C49)</f>
        <v/>
      </c>
      <c r="D49" s="646" t="str">
        <f>IF(นักเรียน!E49="","",นักเรียน!E49)</f>
        <v/>
      </c>
      <c r="E49" s="647"/>
      <c r="F49" s="52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0"/>
      <c r="AA49" s="52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370"/>
      <c r="AR49" s="465" t="str">
        <f t="shared" si="7"/>
        <v/>
      </c>
      <c r="AS49" s="365" t="str">
        <f t="shared" si="8"/>
        <v/>
      </c>
      <c r="AT49" s="516"/>
      <c r="AU49" s="517"/>
      <c r="AV49" s="518" t="str">
        <f t="shared" si="6"/>
        <v/>
      </c>
      <c r="AW49" s="340" t="str">
        <f t="shared" si="2"/>
        <v/>
      </c>
      <c r="AX49" s="517"/>
      <c r="AY49" s="528" t="str">
        <f t="shared" si="3"/>
        <v/>
      </c>
      <c r="AZ49" s="527" t="str">
        <f t="shared" si="4"/>
        <v/>
      </c>
      <c r="BA49" s="376" t="str">
        <f t="shared" si="9"/>
        <v/>
      </c>
      <c r="BB49" s="367" t="str">
        <f>IF(ROUND(SUM(คะแนน1!BA49,BA49)/2,0),ROUND(SUM(คะแนน1!BA49,BA49)/2,0),"")</f>
        <v/>
      </c>
      <c r="BC49" s="338" t="str">
        <f>IF(OR(นักเรียน!Q49="ออก",BB49=""),"",IF(เกณฑ์!$N$18="ACT",VLOOKUP(BB49,gradeact,5,TRUE),VLOOKUP(BB49,grade01,5,TRUE)))</f>
        <v/>
      </c>
      <c r="BD49" s="12"/>
      <c r="BE49" s="115"/>
      <c r="BF49" s="115"/>
      <c r="BG49" s="115"/>
      <c r="BH49" s="115"/>
      <c r="BI49" s="115"/>
    </row>
    <row r="50" spans="1:61" ht="15.75" customHeight="1" x14ac:dyDescent="0.5">
      <c r="A50" s="115"/>
      <c r="B50" s="466">
        <v>45</v>
      </c>
      <c r="C50" s="297" t="str">
        <f>IF(นักเรียน!C50="","",นักเรียน!C50)</f>
        <v/>
      </c>
      <c r="D50" s="646" t="str">
        <f>IF(นักเรียน!E50="","",นักเรียน!E50)</f>
        <v/>
      </c>
      <c r="E50" s="647"/>
      <c r="F50" s="52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0"/>
      <c r="AA50" s="52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370"/>
      <c r="AR50" s="465" t="str">
        <f t="shared" si="7"/>
        <v/>
      </c>
      <c r="AS50" s="365" t="str">
        <f t="shared" si="8"/>
        <v/>
      </c>
      <c r="AT50" s="516"/>
      <c r="AU50" s="517"/>
      <c r="AV50" s="518" t="str">
        <f t="shared" si="6"/>
        <v/>
      </c>
      <c r="AW50" s="340" t="str">
        <f t="shared" si="2"/>
        <v/>
      </c>
      <c r="AX50" s="517"/>
      <c r="AY50" s="528" t="str">
        <f t="shared" si="3"/>
        <v/>
      </c>
      <c r="AZ50" s="527" t="str">
        <f t="shared" si="4"/>
        <v/>
      </c>
      <c r="BA50" s="376" t="str">
        <f t="shared" si="9"/>
        <v/>
      </c>
      <c r="BB50" s="367" t="str">
        <f>IF(ROUND(SUM(คะแนน1!BA50,BA50)/2,0),ROUND(SUM(คะแนน1!BA50,BA50)/2,0),"")</f>
        <v/>
      </c>
      <c r="BC50" s="338" t="str">
        <f>IF(OR(นักเรียน!Q50="ออก",BB50=""),"",IF(เกณฑ์!$N$18="ACT",VLOOKUP(BB50,gradeact,5,TRUE),VLOOKUP(BB50,grade01,5,TRUE)))</f>
        <v/>
      </c>
      <c r="BD50" s="12"/>
      <c r="BE50" s="115"/>
      <c r="BF50" s="115"/>
      <c r="BG50" s="115"/>
      <c r="BH50" s="115"/>
      <c r="BI50" s="115"/>
    </row>
    <row r="51" spans="1:61" ht="15.75" customHeight="1" x14ac:dyDescent="0.5">
      <c r="A51" s="115"/>
      <c r="B51" s="466">
        <v>46</v>
      </c>
      <c r="C51" s="297" t="str">
        <f>IF(นักเรียน!C51="","",นักเรียน!C51)</f>
        <v/>
      </c>
      <c r="D51" s="646" t="str">
        <f>IF(นักเรียน!E51="","",นักเรียน!E51)</f>
        <v/>
      </c>
      <c r="E51" s="647"/>
      <c r="F51" s="52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0"/>
      <c r="AA51" s="52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370"/>
      <c r="AR51" s="465" t="str">
        <f t="shared" si="7"/>
        <v/>
      </c>
      <c r="AS51" s="365" t="str">
        <f t="shared" si="8"/>
        <v/>
      </c>
      <c r="AT51" s="516"/>
      <c r="AU51" s="517"/>
      <c r="AV51" s="518" t="str">
        <f t="shared" si="6"/>
        <v/>
      </c>
      <c r="AW51" s="340" t="str">
        <f t="shared" si="2"/>
        <v/>
      </c>
      <c r="AX51" s="517"/>
      <c r="AY51" s="528" t="str">
        <f t="shared" si="3"/>
        <v/>
      </c>
      <c r="AZ51" s="527" t="str">
        <f t="shared" si="4"/>
        <v/>
      </c>
      <c r="BA51" s="376" t="str">
        <f t="shared" si="9"/>
        <v/>
      </c>
      <c r="BB51" s="367" t="str">
        <f>IF(ROUND(SUM(คะแนน1!BA51,BA51)/2,0),ROUND(SUM(คะแนน1!BA51,BA51)/2,0),"")</f>
        <v/>
      </c>
      <c r="BC51" s="338" t="str">
        <f>IF(OR(นักเรียน!Q51="ออก",BB51=""),"",IF(เกณฑ์!$N$18="ACT",VLOOKUP(BB51,gradeact,5,TRUE),VLOOKUP(BB51,grade01,5,TRUE)))</f>
        <v/>
      </c>
      <c r="BD51" s="12"/>
      <c r="BE51" s="115"/>
      <c r="BF51" s="115"/>
      <c r="BG51" s="115"/>
      <c r="BH51" s="115"/>
      <c r="BI51" s="115"/>
    </row>
    <row r="52" spans="1:61" ht="15.75" customHeight="1" x14ac:dyDescent="0.5">
      <c r="A52" s="115"/>
      <c r="B52" s="466">
        <v>47</v>
      </c>
      <c r="C52" s="297" t="str">
        <f>IF(นักเรียน!C52="","",นักเรียน!C52)</f>
        <v/>
      </c>
      <c r="D52" s="646" t="str">
        <f>IF(นักเรียน!E52="","",นักเรียน!E52)</f>
        <v/>
      </c>
      <c r="E52" s="647"/>
      <c r="F52" s="52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0"/>
      <c r="AA52" s="52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370"/>
      <c r="AR52" s="465" t="str">
        <f t="shared" si="7"/>
        <v/>
      </c>
      <c r="AS52" s="365" t="str">
        <f t="shared" si="8"/>
        <v/>
      </c>
      <c r="AT52" s="516"/>
      <c r="AU52" s="517"/>
      <c r="AV52" s="518" t="str">
        <f t="shared" si="6"/>
        <v/>
      </c>
      <c r="AW52" s="340" t="str">
        <f t="shared" si="2"/>
        <v/>
      </c>
      <c r="AX52" s="517"/>
      <c r="AY52" s="528" t="str">
        <f t="shared" si="3"/>
        <v/>
      </c>
      <c r="AZ52" s="527" t="str">
        <f t="shared" si="4"/>
        <v/>
      </c>
      <c r="BA52" s="376" t="str">
        <f t="shared" si="9"/>
        <v/>
      </c>
      <c r="BB52" s="367" t="str">
        <f>IF(ROUND(SUM(คะแนน1!BA52,BA52)/2,0),ROUND(SUM(คะแนน1!BA52,BA52)/2,0),"")</f>
        <v/>
      </c>
      <c r="BC52" s="338" t="str">
        <f>IF(OR(นักเรียน!Q52="ออก",BB52=""),"",IF(เกณฑ์!$N$18="ACT",VLOOKUP(BB52,gradeact,5,TRUE),VLOOKUP(BB52,grade01,5,TRUE)))</f>
        <v/>
      </c>
      <c r="BD52" s="12"/>
      <c r="BE52" s="115"/>
      <c r="BF52" s="115"/>
      <c r="BG52" s="115"/>
      <c r="BH52" s="115"/>
      <c r="BI52" s="115"/>
    </row>
    <row r="53" spans="1:61" ht="15.75" customHeight="1" x14ac:dyDescent="0.5">
      <c r="A53" s="115"/>
      <c r="B53" s="466">
        <v>48</v>
      </c>
      <c r="C53" s="297" t="str">
        <f>IF(นักเรียน!C53="","",นักเรียน!C53)</f>
        <v/>
      </c>
      <c r="D53" s="646" t="str">
        <f>IF(นักเรียน!E53="","",นักเรียน!E53)</f>
        <v/>
      </c>
      <c r="E53" s="647"/>
      <c r="F53" s="52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0"/>
      <c r="AA53" s="52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370"/>
      <c r="AR53" s="465" t="str">
        <f t="shared" si="7"/>
        <v/>
      </c>
      <c r="AS53" s="365" t="str">
        <f t="shared" si="8"/>
        <v/>
      </c>
      <c r="AT53" s="516"/>
      <c r="AU53" s="517"/>
      <c r="AV53" s="518" t="str">
        <f t="shared" si="6"/>
        <v/>
      </c>
      <c r="AW53" s="340" t="str">
        <f t="shared" si="2"/>
        <v/>
      </c>
      <c r="AX53" s="517"/>
      <c r="AY53" s="528" t="str">
        <f t="shared" si="3"/>
        <v/>
      </c>
      <c r="AZ53" s="527" t="str">
        <f t="shared" si="4"/>
        <v/>
      </c>
      <c r="BA53" s="376" t="str">
        <f t="shared" si="9"/>
        <v/>
      </c>
      <c r="BB53" s="367" t="str">
        <f>IF(ROUND(SUM(คะแนน1!BA53,BA53)/2,0),ROUND(SUM(คะแนน1!BA53,BA53)/2,0),"")</f>
        <v/>
      </c>
      <c r="BC53" s="338" t="str">
        <f>IF(OR(นักเรียน!Q53="ออก",BB53=""),"",IF(เกณฑ์!$N$18="ACT",VLOOKUP(BB53,gradeact,5,TRUE),VLOOKUP(BB53,grade01,5,TRUE)))</f>
        <v/>
      </c>
      <c r="BD53" s="12"/>
      <c r="BE53" s="115"/>
      <c r="BF53" s="115"/>
      <c r="BG53" s="115"/>
      <c r="BH53" s="115"/>
      <c r="BI53" s="115"/>
    </row>
    <row r="54" spans="1:61" ht="15.75" customHeight="1" x14ac:dyDescent="0.5">
      <c r="A54" s="115"/>
      <c r="B54" s="466">
        <v>49</v>
      </c>
      <c r="C54" s="297" t="str">
        <f>IF(นักเรียน!C54="","",นักเรียน!C54)</f>
        <v/>
      </c>
      <c r="D54" s="646" t="str">
        <f>IF(นักเรียน!E54="","",นักเรียน!E54)</f>
        <v/>
      </c>
      <c r="E54" s="647"/>
      <c r="F54" s="52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0"/>
      <c r="AA54" s="52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370"/>
      <c r="AR54" s="465" t="str">
        <f t="shared" si="7"/>
        <v/>
      </c>
      <c r="AS54" s="365" t="str">
        <f t="shared" si="8"/>
        <v/>
      </c>
      <c r="AT54" s="516"/>
      <c r="AU54" s="517"/>
      <c r="AV54" s="518" t="str">
        <f t="shared" si="6"/>
        <v/>
      </c>
      <c r="AW54" s="340" t="str">
        <f t="shared" si="2"/>
        <v/>
      </c>
      <c r="AX54" s="517"/>
      <c r="AY54" s="528" t="str">
        <f t="shared" si="3"/>
        <v/>
      </c>
      <c r="AZ54" s="527" t="str">
        <f t="shared" si="4"/>
        <v/>
      </c>
      <c r="BA54" s="376" t="str">
        <f t="shared" si="9"/>
        <v/>
      </c>
      <c r="BB54" s="367" t="str">
        <f>IF(ROUND(SUM(คะแนน1!BA54,BA54)/2,0),ROUND(SUM(คะแนน1!BA54,BA54)/2,0),"")</f>
        <v/>
      </c>
      <c r="BC54" s="338" t="str">
        <f>IF(OR(นักเรียน!Q54="ออก",BB54=""),"",IF(เกณฑ์!$N$18="ACT",VLOOKUP(BB54,gradeact,5,TRUE),VLOOKUP(BB54,grade01,5,TRUE)))</f>
        <v/>
      </c>
      <c r="BD54" s="12"/>
      <c r="BE54" s="115"/>
      <c r="BF54" s="115"/>
      <c r="BG54" s="115"/>
      <c r="BH54" s="115"/>
      <c r="BI54" s="115"/>
    </row>
    <row r="55" spans="1:61" ht="15.75" customHeight="1" x14ac:dyDescent="0.5">
      <c r="A55" s="115"/>
      <c r="B55" s="466">
        <v>50</v>
      </c>
      <c r="C55" s="297" t="str">
        <f>IF(นักเรียน!C55="","",นักเรียน!C55)</f>
        <v/>
      </c>
      <c r="D55" s="646" t="str">
        <f>IF(นักเรียน!E55="","",นักเรียน!E55)</f>
        <v/>
      </c>
      <c r="E55" s="647"/>
      <c r="F55" s="52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0"/>
      <c r="AA55" s="52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370"/>
      <c r="AR55" s="465" t="str">
        <f t="shared" si="7"/>
        <v/>
      </c>
      <c r="AS55" s="365" t="str">
        <f t="shared" si="8"/>
        <v/>
      </c>
      <c r="AT55" s="516"/>
      <c r="AU55" s="517"/>
      <c r="AV55" s="518" t="str">
        <f t="shared" si="6"/>
        <v/>
      </c>
      <c r="AW55" s="340" t="str">
        <f t="shared" si="2"/>
        <v/>
      </c>
      <c r="AX55" s="517"/>
      <c r="AY55" s="528" t="str">
        <f t="shared" si="3"/>
        <v/>
      </c>
      <c r="AZ55" s="527" t="str">
        <f t="shared" si="4"/>
        <v/>
      </c>
      <c r="BA55" s="376" t="str">
        <f t="shared" si="9"/>
        <v/>
      </c>
      <c r="BB55" s="367" t="str">
        <f>IF(ROUND(SUM(คะแนน1!BA55,BA55)/2,0),ROUND(SUM(คะแนน1!BA55,BA55)/2,0),"")</f>
        <v/>
      </c>
      <c r="BC55" s="338" t="str">
        <f>IF(OR(นักเรียน!Q55="ออก",BB55=""),"",IF(เกณฑ์!$N$18="ACT",VLOOKUP(BB55,gradeact,5,TRUE),VLOOKUP(BB55,grade01,5,TRUE)))</f>
        <v/>
      </c>
      <c r="BD55" s="12"/>
      <c r="BE55" s="115"/>
      <c r="BF55" s="115"/>
      <c r="BG55" s="115"/>
      <c r="BH55" s="115"/>
      <c r="BI55" s="115"/>
    </row>
    <row r="56" spans="1:61" ht="18" customHeight="1" x14ac:dyDescent="0.5">
      <c r="A56" s="115"/>
      <c r="B56" s="137"/>
      <c r="C56" s="137"/>
      <c r="D56" s="115"/>
      <c r="E56" s="115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70"/>
      <c r="AT56" s="115"/>
      <c r="AU56" s="115"/>
      <c r="AV56" s="115"/>
      <c r="AW56" s="115"/>
      <c r="AX56" s="115"/>
      <c r="AY56" s="171"/>
      <c r="AZ56" s="171"/>
      <c r="BA56" s="171"/>
      <c r="BB56" s="171"/>
      <c r="BC56" s="115"/>
      <c r="BD56" s="115"/>
      <c r="BE56" s="115"/>
      <c r="BF56" s="115"/>
      <c r="BG56" s="115"/>
      <c r="BH56" s="115"/>
      <c r="BI56" s="115"/>
    </row>
    <row r="57" spans="1:61" ht="18" customHeight="1" x14ac:dyDescent="0.5">
      <c r="A57" s="115"/>
      <c r="B57" s="137"/>
      <c r="C57" s="137"/>
      <c r="D57" s="115"/>
      <c r="E57" s="115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70"/>
      <c r="AT57" s="115"/>
      <c r="AU57" s="115"/>
      <c r="AV57" s="115"/>
      <c r="AW57" s="115"/>
      <c r="AX57" s="115"/>
      <c r="AY57" s="171"/>
      <c r="AZ57" s="171"/>
      <c r="BA57" s="171"/>
      <c r="BB57" s="171"/>
      <c r="BC57" s="115"/>
      <c r="BD57" s="115"/>
      <c r="BE57" s="115"/>
      <c r="BF57" s="115"/>
      <c r="BG57" s="115"/>
      <c r="BH57" s="115"/>
      <c r="BI57" s="115"/>
    </row>
    <row r="58" spans="1:61" ht="18" customHeight="1" x14ac:dyDescent="0.5">
      <c r="A58" s="115"/>
      <c r="B58" s="137"/>
      <c r="C58" s="137"/>
      <c r="D58" s="115"/>
      <c r="E58" s="115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70"/>
      <c r="AT58" s="115"/>
      <c r="AU58" s="115"/>
      <c r="AV58" s="115"/>
      <c r="AW58" s="115"/>
      <c r="AX58" s="115"/>
      <c r="AY58" s="171"/>
      <c r="AZ58" s="171"/>
      <c r="BA58" s="171"/>
      <c r="BB58" s="171"/>
      <c r="BC58" s="115"/>
      <c r="BD58" s="115"/>
      <c r="BE58" s="115"/>
      <c r="BF58" s="115"/>
      <c r="BG58" s="115"/>
      <c r="BH58" s="115"/>
      <c r="BI58" s="115"/>
    </row>
    <row r="59" spans="1:61" ht="18" customHeight="1" x14ac:dyDescent="0.5">
      <c r="A59" s="115"/>
      <c r="B59" s="137"/>
      <c r="C59" s="137"/>
      <c r="D59" s="115"/>
      <c r="E59" s="115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70"/>
      <c r="AT59" s="115"/>
      <c r="AU59" s="115"/>
      <c r="AV59" s="115"/>
      <c r="AW59" s="115"/>
      <c r="AX59" s="115"/>
      <c r="AY59" s="171"/>
      <c r="AZ59" s="171"/>
      <c r="BA59" s="171"/>
      <c r="BB59" s="171"/>
      <c r="BC59" s="115"/>
      <c r="BD59" s="115"/>
      <c r="BE59" s="115"/>
      <c r="BF59" s="115"/>
      <c r="BG59" s="115"/>
      <c r="BH59" s="115"/>
      <c r="BI59" s="115"/>
    </row>
    <row r="60" spans="1:61" ht="18" customHeight="1" x14ac:dyDescent="0.5">
      <c r="A60" s="115"/>
      <c r="B60" s="137"/>
      <c r="C60" s="137"/>
      <c r="D60" s="115"/>
      <c r="E60" s="115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70"/>
      <c r="AT60" s="115"/>
      <c r="AU60" s="115"/>
      <c r="AV60" s="115"/>
      <c r="AW60" s="115"/>
      <c r="AX60" s="115"/>
      <c r="AY60" s="171"/>
      <c r="AZ60" s="171"/>
      <c r="BA60" s="171"/>
      <c r="BB60" s="171"/>
      <c r="BC60" s="115"/>
      <c r="BD60" s="115"/>
      <c r="BE60" s="115"/>
      <c r="BF60" s="115"/>
      <c r="BG60" s="115"/>
      <c r="BH60" s="115"/>
      <c r="BI60" s="115"/>
    </row>
    <row r="61" spans="1:61" ht="18" customHeight="1" x14ac:dyDescent="0.5">
      <c r="A61" s="115"/>
      <c r="B61" s="137"/>
      <c r="C61" s="137"/>
      <c r="D61" s="115"/>
      <c r="E61" s="115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70"/>
      <c r="AT61" s="115"/>
      <c r="AU61" s="115"/>
      <c r="AV61" s="115"/>
      <c r="AW61" s="115"/>
      <c r="AX61" s="115"/>
      <c r="AY61" s="171"/>
      <c r="AZ61" s="171"/>
      <c r="BA61" s="171"/>
      <c r="BB61" s="171"/>
      <c r="BC61" s="115"/>
      <c r="BD61" s="115"/>
      <c r="BE61" s="115"/>
      <c r="BF61" s="115"/>
      <c r="BG61" s="115"/>
      <c r="BH61" s="115"/>
      <c r="BI61" s="115"/>
    </row>
    <row r="62" spans="1:61" ht="18" customHeight="1" x14ac:dyDescent="0.5">
      <c r="A62" s="115"/>
      <c r="B62" s="137"/>
      <c r="C62" s="137"/>
      <c r="D62" s="115"/>
      <c r="E62" s="115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70"/>
      <c r="AT62" s="115"/>
      <c r="AU62" s="115"/>
      <c r="AV62" s="115"/>
      <c r="AW62" s="115"/>
      <c r="AX62" s="115"/>
      <c r="AY62" s="171"/>
      <c r="AZ62" s="171"/>
      <c r="BA62" s="171"/>
      <c r="BB62" s="171"/>
      <c r="BC62" s="115"/>
      <c r="BD62" s="115"/>
      <c r="BE62" s="115"/>
      <c r="BF62" s="115"/>
      <c r="BG62" s="115"/>
      <c r="BH62" s="115"/>
      <c r="BI62" s="115"/>
    </row>
    <row r="63" spans="1:61" ht="18" customHeight="1" x14ac:dyDescent="0.5"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61" ht="18" customHeight="1" x14ac:dyDescent="0.5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6:43" ht="18" customHeight="1" x14ac:dyDescent="0.5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6:43" ht="18" customHeight="1" x14ac:dyDescent="0.5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6:43" ht="18" customHeight="1" x14ac:dyDescent="0.5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6:43" ht="18" customHeight="1" x14ac:dyDescent="0.5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6:43" ht="18" customHeight="1" x14ac:dyDescent="0.5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6:43" ht="18" customHeight="1" x14ac:dyDescent="0.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6:43" ht="18" customHeight="1" x14ac:dyDescent="0.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</sheetData>
  <sheetProtection password="CC5E" sheet="1" objects="1" scenarios="1" selectLockedCells="1"/>
  <mergeCells count="65">
    <mergeCell ref="D46:E46"/>
    <mergeCell ref="D47:E47"/>
    <mergeCell ref="D48:E48"/>
    <mergeCell ref="D49:E49"/>
    <mergeCell ref="D50:E50"/>
    <mergeCell ref="F1:BD1"/>
    <mergeCell ref="BD2:BD5"/>
    <mergeCell ref="BB2:BB4"/>
    <mergeCell ref="BC2:BC5"/>
    <mergeCell ref="BA2:BA4"/>
    <mergeCell ref="AT2:AZ2"/>
    <mergeCell ref="AT3:AW3"/>
    <mergeCell ref="AX3:AY3"/>
    <mergeCell ref="B2:B5"/>
    <mergeCell ref="C2:C5"/>
    <mergeCell ref="D2:D5"/>
    <mergeCell ref="F2:Z2"/>
    <mergeCell ref="AA2:AS2"/>
    <mergeCell ref="F3:Z3"/>
    <mergeCell ref="AA3:AQ3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51:E51"/>
    <mergeCell ref="D52:E52"/>
    <mergeCell ref="D53:E53"/>
    <mergeCell ref="D54:E54"/>
    <mergeCell ref="D55:E55"/>
  </mergeCells>
  <conditionalFormatting sqref="BC6:BC55">
    <cfRule type="containsText" dxfId="50" priority="2" operator="containsText" text="ไม่ผ่าน">
      <formula>NOT(ISERROR(SEARCH("ไม่ผ่าน",BC6)))</formula>
    </cfRule>
    <cfRule type="containsText" dxfId="49" priority="3" operator="containsText" text="F">
      <formula>NOT(ISERROR(SEARCH("F",BC6)))</formula>
    </cfRule>
    <cfRule type="containsText" dxfId="48" priority="4" operator="containsText" text="0">
      <formula>NOT(ISERROR(SEARCH("0",BC6)))</formula>
    </cfRule>
  </conditionalFormatting>
  <conditionalFormatting sqref="F6:AQ55">
    <cfRule type="cellIs" dxfId="47" priority="10" operator="lessThan">
      <formula>50%*F$5</formula>
    </cfRule>
  </conditionalFormatting>
  <conditionalFormatting sqref="AW6:AX55 AT23:AU55 AU6:AU22">
    <cfRule type="cellIs" dxfId="46" priority="9" operator="lessThan">
      <formula>50%*AT$5</formula>
    </cfRule>
  </conditionalFormatting>
  <conditionalFormatting sqref="AZ6:AZ55">
    <cfRule type="cellIs" dxfId="45" priority="8" operator="lessThan">
      <formula>50%*$AZ$5</formula>
    </cfRule>
  </conditionalFormatting>
  <conditionalFormatting sqref="AS6:AS55">
    <cfRule type="cellIs" dxfId="44" priority="7" operator="lessThan">
      <formula>50%*$AS$5</formula>
    </cfRule>
  </conditionalFormatting>
  <conditionalFormatting sqref="BA6:BA55">
    <cfRule type="cellIs" dxfId="43" priority="6" operator="lessThan">
      <formula>50%*$BA$5</formula>
    </cfRule>
  </conditionalFormatting>
  <conditionalFormatting sqref="BB6:BB55">
    <cfRule type="cellIs" dxfId="42" priority="5" operator="lessThan">
      <formula>50%*$BB$5</formula>
    </cfRule>
  </conditionalFormatting>
  <conditionalFormatting sqref="AT6:AT22">
    <cfRule type="cellIs" dxfId="41" priority="1" operator="lessThan">
      <formula>50%*AT$5</formula>
    </cfRule>
  </conditionalFormatting>
  <dataValidations count="1">
    <dataValidation type="whole" operator="lessThanOrEqual" allowBlank="1" showInputMessage="1" showErrorMessage="1" error="คะแนนที่ได้ต้องไม่เกินค่าของคะแนนเต็ม" sqref="F6:AQ55 AT6:AU55 AW6:AX55">
      <formula1>F$5</formula1>
    </dataValidation>
  </dataValidations>
  <pageMargins left="0.35433070866141736" right="0.11811023622047245" top="0.39370078740157483" bottom="0.19685039370078741" header="0.51181102362204722" footer="0.51181102362204722"/>
  <pageSetup paperSize="9" scale="95" orientation="portrait" blackAndWhite="1" r:id="rId1"/>
  <headerFooter alignWithMargins="0"/>
  <colBreaks count="2" manualBreakCount="2">
    <brk id="26" min="1" max="54" man="1"/>
    <brk id="45" min="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50</vt:i4>
      </vt:variant>
    </vt:vector>
  </HeadingPairs>
  <TitlesOfParts>
    <vt:vector size="72" baseType="lpstr">
      <vt:lpstr>Home</vt:lpstr>
      <vt:lpstr>อ่านก่อนทำ</vt:lpstr>
      <vt:lpstr>เกณฑ์</vt:lpstr>
      <vt:lpstr>นักเรียน</vt:lpstr>
      <vt:lpstr>ปก</vt:lpstr>
      <vt:lpstr>เวลาเรียน</vt:lpstr>
      <vt:lpstr>list01</vt:lpstr>
      <vt:lpstr>คะแนน1</vt:lpstr>
      <vt:lpstr>คะแนน2</vt:lpstr>
      <vt:lpstr>คุณลักษณะ</vt:lpstr>
      <vt:lpstr>คุณลักษณะรายข้อ</vt:lpstr>
      <vt:lpstr>คิดวิเคราะห์</vt:lpstr>
      <vt:lpstr>คิดวิเคราะห์รายข้อ</vt:lpstr>
      <vt:lpstr>ตัวชีวัด</vt:lpstr>
      <vt:lpstr>คำอธิบาย</vt:lpstr>
      <vt:lpstr>ตัวชี้วัดคุณลักษณะ</vt:lpstr>
      <vt:lpstr>ตัวชี้วัดการอ่าน</vt:lpstr>
      <vt:lpstr>บันทึกข้อความ</vt:lpstr>
      <vt:lpstr>รายงาน1</vt:lpstr>
      <vt:lpstr>แผนภูมิ</vt:lpstr>
      <vt:lpstr>aboutme</vt:lpstr>
      <vt:lpstr>Sheet1</vt:lpstr>
      <vt:lpstr>date</vt:lpstr>
      <vt:lpstr>grad1</vt:lpstr>
      <vt:lpstr>grad2</vt:lpstr>
      <vt:lpstr>grad3</vt:lpstr>
      <vt:lpstr>grade01</vt:lpstr>
      <vt:lpstr>gradeact</vt:lpstr>
      <vt:lpstr>group_sara</vt:lpstr>
      <vt:lpstr>kroo</vt:lpstr>
      <vt:lpstr>level_class</vt:lpstr>
      <vt:lpstr>level_ed</vt:lpstr>
      <vt:lpstr>list</vt:lpstr>
      <vt:lpstr>month</vt:lpstr>
      <vt:lpstr>months</vt:lpstr>
      <vt:lpstr>posit</vt:lpstr>
      <vt:lpstr>aboutme!Print_Area</vt:lpstr>
      <vt:lpstr>Home!Print_Area</vt:lpstr>
      <vt:lpstr>เกณฑ์!Print_Area</vt:lpstr>
      <vt:lpstr>คะแนน1!Print_Area</vt:lpstr>
      <vt:lpstr>คะแนน2!Print_Area</vt:lpstr>
      <vt:lpstr>คำอธิบาย!Print_Area</vt:lpstr>
      <vt:lpstr>คิดวิเคราะห์!Print_Area</vt:lpstr>
      <vt:lpstr>คิดวิเคราะห์รายข้อ!Print_Area</vt:lpstr>
      <vt:lpstr>คุณลักษณะ!Print_Area</vt:lpstr>
      <vt:lpstr>คุณลักษณะรายข้อ!Print_Area</vt:lpstr>
      <vt:lpstr>ตัวชีวัด!Print_Area</vt:lpstr>
      <vt:lpstr>ตัวชี้วัดการอ่าน!Print_Area</vt:lpstr>
      <vt:lpstr>ตัวชี้วัดคุณลักษณะ!Print_Area</vt:lpstr>
      <vt:lpstr>นักเรียน!Print_Area</vt:lpstr>
      <vt:lpstr>บันทึกข้อความ!Print_Area</vt:lpstr>
      <vt:lpstr>ปก!Print_Area</vt:lpstr>
      <vt:lpstr>แผนภูมิ!Print_Area</vt:lpstr>
      <vt:lpstr>รายงาน1!Print_Area</vt:lpstr>
      <vt:lpstr>เวลาเรียน!Print_Area</vt:lpstr>
      <vt:lpstr>อ่านก่อนทำ!Print_Area</vt:lpstr>
      <vt:lpstr>คะแนน1!Print_Titles</vt:lpstr>
      <vt:lpstr>คะแนน2!Print_Titles</vt:lpstr>
      <vt:lpstr>คิดวิเคราะห์!Print_Titles</vt:lpstr>
      <vt:lpstr>คิดวิเคราะห์รายข้อ!Print_Titles</vt:lpstr>
      <vt:lpstr>คุณลักษณะ!Print_Titles</vt:lpstr>
      <vt:lpstr>คุณลักษณะรายข้อ!Print_Titles</vt:lpstr>
      <vt:lpstr>ตัวชีวัด!Print_Titles</vt:lpstr>
      <vt:lpstr>รายงาน1!Print_Titles</vt:lpstr>
      <vt:lpstr>เวลาเรียน!Print_Titles</vt:lpstr>
      <vt:lpstr>scor1</vt:lpstr>
      <vt:lpstr>section</vt:lpstr>
      <vt:lpstr>status</vt:lpstr>
      <vt:lpstr>time</vt:lpstr>
      <vt:lpstr>vadpol</vt:lpstr>
      <vt:lpstr>year_ed</vt:lpstr>
      <vt:lpstr>years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Windows User</cp:lastModifiedBy>
  <cp:lastPrinted>2019-03-15T06:25:34Z</cp:lastPrinted>
  <dcterms:created xsi:type="dcterms:W3CDTF">2004-09-09T07:11:14Z</dcterms:created>
  <dcterms:modified xsi:type="dcterms:W3CDTF">2019-06-04T07:48:34Z</dcterms:modified>
</cp:coreProperties>
</file>